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lick\Desktop\"/>
    </mc:Choice>
  </mc:AlternateContent>
  <xr:revisionPtr revIDLastSave="0" documentId="8_{778F35A7-425E-48C0-AFC9-0F090C311E2A}" xr6:coauthVersionLast="47" xr6:coauthVersionMax="47" xr10:uidLastSave="{00000000-0000-0000-0000-000000000000}"/>
  <bookViews>
    <workbookView xWindow="4740" yWindow="1950" windowWidth="21600" windowHeight="11295" xr2:uid="{00000000-000D-0000-FFFF-FFFF00000000}"/>
  </bookViews>
  <sheets>
    <sheet name="Res" sheetId="3" r:id="rId1"/>
    <sheet name="AG" sheetId="4" r:id="rId2"/>
    <sheet name="Commercial" sheetId="1" r:id="rId3"/>
    <sheet name="Multi Tier One" sheetId="5" r:id="rId4"/>
    <sheet name="Tax Districts" sheetId="2" r:id="rId5"/>
    <sheet name="Rollback Ra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89" i="2" s="1"/>
  <c r="G10" i="2"/>
  <c r="G11" i="2"/>
  <c r="G12" i="2"/>
  <c r="G13" i="2"/>
  <c r="G81" i="2"/>
  <c r="F88" i="2"/>
  <c r="G88" i="2"/>
  <c r="F89" i="2"/>
  <c r="F3" i="2"/>
  <c r="G3" i="2"/>
  <c r="F4" i="2"/>
  <c r="G4" i="2"/>
  <c r="F5" i="2"/>
  <c r="G5" i="2"/>
  <c r="F6" i="2"/>
  <c r="G6" i="2"/>
  <c r="F7" i="2"/>
  <c r="G7" i="2"/>
  <c r="F8" i="2"/>
  <c r="F9" i="2"/>
  <c r="F10" i="2"/>
  <c r="F11" i="2"/>
  <c r="F12" i="2"/>
  <c r="F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2" i="2"/>
  <c r="F2" i="2"/>
  <c r="F87" i="2" s="1"/>
  <c r="E2" i="2"/>
  <c r="C17" i="3"/>
  <c r="G87" i="2" l="1"/>
  <c r="E11" i="4"/>
  <c r="C8" i="4"/>
  <c r="C7" i="3"/>
  <c r="C11" i="4" l="1"/>
  <c r="C30" i="5"/>
  <c r="C29" i="5"/>
  <c r="C4" i="1"/>
  <c r="C3" i="1"/>
  <c r="C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2" i="2"/>
  <c r="C31" i="5"/>
  <c r="B27" i="5"/>
  <c r="C26" i="5" s="1"/>
  <c r="D89" i="2" l="1"/>
  <c r="D88" i="2"/>
  <c r="C4" i="5"/>
  <c r="D4" i="5" s="1"/>
  <c r="C25" i="5"/>
  <c r="E25" i="5" s="1"/>
  <c r="C12" i="5"/>
  <c r="D12" i="5" s="1"/>
  <c r="C20" i="5"/>
  <c r="D20" i="5" s="1"/>
  <c r="C7" i="5"/>
  <c r="E7" i="5" s="1"/>
  <c r="C15" i="5"/>
  <c r="D15" i="5" s="1"/>
  <c r="C8" i="5"/>
  <c r="D8" i="5" s="1"/>
  <c r="C16" i="5"/>
  <c r="D16" i="5" s="1"/>
  <c r="C3" i="5"/>
  <c r="E3" i="5" s="1"/>
  <c r="C11" i="5"/>
  <c r="D11" i="5" s="1"/>
  <c r="C19" i="5"/>
  <c r="D19" i="5" s="1"/>
  <c r="C5" i="5"/>
  <c r="D5" i="5" s="1"/>
  <c r="C9" i="5"/>
  <c r="E9" i="5" s="1"/>
  <c r="C13" i="5"/>
  <c r="E13" i="5" s="1"/>
  <c r="C17" i="5"/>
  <c r="E17" i="5" s="1"/>
  <c r="C21" i="5"/>
  <c r="E21" i="5" s="1"/>
  <c r="C2" i="5"/>
  <c r="D2" i="5" s="1"/>
  <c r="C6" i="5"/>
  <c r="D6" i="5" s="1"/>
  <c r="C10" i="5"/>
  <c r="D10" i="5" s="1"/>
  <c r="C14" i="5"/>
  <c r="D14" i="5" s="1"/>
  <c r="C18" i="5"/>
  <c r="E18" i="5" s="1"/>
  <c r="C24" i="5"/>
  <c r="D24" i="5" s="1"/>
  <c r="C23" i="5"/>
  <c r="D23" i="5" s="1"/>
  <c r="E2" i="5"/>
  <c r="C22" i="5"/>
  <c r="D26" i="5"/>
  <c r="E26" i="5"/>
  <c r="D7" i="5"/>
  <c r="E4" i="5"/>
  <c r="E12" i="5"/>
  <c r="D21" i="5"/>
  <c r="F21" i="5" s="1"/>
  <c r="G21" i="5" s="1"/>
  <c r="D25" i="5"/>
  <c r="F12" i="5" l="1"/>
  <c r="G12" i="5" s="1"/>
  <c r="F2" i="5"/>
  <c r="G2" i="5" s="1"/>
  <c r="E11" i="5"/>
  <c r="F11" i="5" s="1"/>
  <c r="G11" i="5" s="1"/>
  <c r="D3" i="5"/>
  <c r="F3" i="5" s="1"/>
  <c r="G3" i="5" s="1"/>
  <c r="F4" i="5"/>
  <c r="G4" i="5" s="1"/>
  <c r="F25" i="5"/>
  <c r="G25" i="5" s="1"/>
  <c r="E15" i="5"/>
  <c r="F15" i="5" s="1"/>
  <c r="G15" i="5" s="1"/>
  <c r="F7" i="5"/>
  <c r="G7" i="5" s="1"/>
  <c r="E8" i="5"/>
  <c r="F8" i="5" s="1"/>
  <c r="G8" i="5" s="1"/>
  <c r="E20" i="5"/>
  <c r="F20" i="5" s="1"/>
  <c r="G20" i="5" s="1"/>
  <c r="E5" i="5"/>
  <c r="F5" i="5" s="1"/>
  <c r="G5" i="5" s="1"/>
  <c r="E16" i="5"/>
  <c r="F16" i="5" s="1"/>
  <c r="G16" i="5" s="1"/>
  <c r="E10" i="5"/>
  <c r="F10" i="5" s="1"/>
  <c r="G10" i="5" s="1"/>
  <c r="E19" i="5"/>
  <c r="F19" i="5" s="1"/>
  <c r="G19" i="5" s="1"/>
  <c r="E24" i="5"/>
  <c r="F24" i="5" s="1"/>
  <c r="G24" i="5" s="1"/>
  <c r="D13" i="5"/>
  <c r="F13" i="5" s="1"/>
  <c r="G13" i="5" s="1"/>
  <c r="E6" i="5"/>
  <c r="F6" i="5" s="1"/>
  <c r="G6" i="5" s="1"/>
  <c r="D18" i="5"/>
  <c r="F18" i="5" s="1"/>
  <c r="G18" i="5" s="1"/>
  <c r="E23" i="5"/>
  <c r="E14" i="5"/>
  <c r="F14" i="5" s="1"/>
  <c r="G14" i="5" s="1"/>
  <c r="D17" i="5"/>
  <c r="F17" i="5" s="1"/>
  <c r="G17" i="5" s="1"/>
  <c r="D9" i="5"/>
  <c r="F9" i="5" s="1"/>
  <c r="G9" i="5" s="1"/>
  <c r="F23" i="5"/>
  <c r="G23" i="5" s="1"/>
  <c r="C27" i="5"/>
  <c r="E22" i="5"/>
  <c r="D22" i="5"/>
  <c r="F26" i="5"/>
  <c r="G26" i="5" s="1"/>
  <c r="D27" i="5" l="1"/>
  <c r="E27" i="5"/>
  <c r="F22" i="5"/>
  <c r="G22" i="5" s="1"/>
  <c r="G27" i="5" s="1"/>
  <c r="F27" i="5" l="1"/>
  <c r="C3" i="2"/>
  <c r="C4" i="2"/>
  <c r="C5" i="2"/>
  <c r="C6" i="2"/>
  <c r="C7" i="2"/>
  <c r="C18" i="4"/>
  <c r="C16" i="4"/>
  <c r="C14" i="4"/>
  <c r="C15" i="3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15" i="4" l="1"/>
  <c r="F19" i="4" s="1"/>
  <c r="E89" i="2"/>
  <c r="E88" i="2"/>
  <c r="E87" i="2"/>
  <c r="D87" i="2"/>
  <c r="C8" i="2"/>
  <c r="C9" i="2"/>
  <c r="C10" i="2"/>
  <c r="C11" i="2"/>
  <c r="C12" i="2"/>
  <c r="C13" i="2"/>
  <c r="C14" i="2"/>
  <c r="C15" i="2"/>
  <c r="C16" i="2"/>
  <c r="C17" i="2"/>
  <c r="C13" i="3" s="1"/>
  <c r="C20" i="3" s="1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E10" i="3"/>
  <c r="C10" i="3" s="1"/>
  <c r="E14" i="3" l="1"/>
  <c r="C89" i="2"/>
  <c r="C88" i="2"/>
  <c r="E19" i="4"/>
  <c r="C87" i="2"/>
  <c r="C10" i="1"/>
  <c r="D3" i="1"/>
  <c r="B12" i="1" l="1"/>
  <c r="F18" i="3"/>
  <c r="B4" i="1"/>
  <c r="E18" i="3" l="1"/>
  <c r="D4" i="1"/>
  <c r="D5" i="1" s="1"/>
  <c r="D10" i="1" s="1"/>
  <c r="D7" i="1" l="1"/>
</calcChain>
</file>

<file path=xl/sharedStrings.xml><?xml version="1.0" encoding="utf-8"?>
<sst xmlns="http://schemas.openxmlformats.org/spreadsheetml/2006/main" count="166" uniqueCount="144">
  <si>
    <t>ROLLBACK</t>
  </si>
  <si>
    <t>TOTAL TAXABLE VALUE</t>
  </si>
  <si>
    <t>ICI</t>
  </si>
  <si>
    <t>ICI07</t>
  </si>
  <si>
    <t>ICI08</t>
  </si>
  <si>
    <t>COMBINED ROLLBACK</t>
  </si>
  <si>
    <t>TAX DIST</t>
  </si>
  <si>
    <t>TOTAL TAXES</t>
  </si>
  <si>
    <t>TIER 1 (RES ROLLBACK)</t>
  </si>
  <si>
    <t>TIER 2 (COMM ROLLBACK)</t>
  </si>
  <si>
    <t>* THIS IS A BASIC CALCULATION FOR COMMERCIAL 2 TIER ASSESSMENT LIMITATIONS</t>
  </si>
  <si>
    <t>LEVY RATE</t>
  </si>
  <si>
    <t>DIST #</t>
  </si>
  <si>
    <t>CVC</t>
  </si>
  <si>
    <t>CVI</t>
  </si>
  <si>
    <t>CVC01</t>
  </si>
  <si>
    <t>CVI01</t>
  </si>
  <si>
    <t>HSI</t>
  </si>
  <si>
    <t>HSI01</t>
  </si>
  <si>
    <t>ICC</t>
  </si>
  <si>
    <t>ICI01</t>
  </si>
  <si>
    <t>LTL</t>
  </si>
  <si>
    <t>LTL01</t>
  </si>
  <si>
    <t>NLC</t>
  </si>
  <si>
    <t>NLI</t>
  </si>
  <si>
    <t>NLC01</t>
  </si>
  <si>
    <t>NLI01</t>
  </si>
  <si>
    <t>SHG</t>
  </si>
  <si>
    <t>SHG01</t>
  </si>
  <si>
    <t>SOS</t>
  </si>
  <si>
    <t>SOS01</t>
  </si>
  <si>
    <t>SWG</t>
  </si>
  <si>
    <t>SWG01</t>
  </si>
  <si>
    <t>TFC</t>
  </si>
  <si>
    <t>UHI</t>
  </si>
  <si>
    <t>WBB</t>
  </si>
  <si>
    <t>BGG</t>
  </si>
  <si>
    <t>BGS</t>
  </si>
  <si>
    <t>BGS01</t>
  </si>
  <si>
    <t>ELI01</t>
  </si>
  <si>
    <t>ELI02</t>
  </si>
  <si>
    <t>FRL</t>
  </si>
  <si>
    <t>GRS</t>
  </si>
  <si>
    <t>GRS02</t>
  </si>
  <si>
    <t>GRB</t>
  </si>
  <si>
    <t>GRB02</t>
  </si>
  <si>
    <t>HDC01</t>
  </si>
  <si>
    <t>HDW01</t>
  </si>
  <si>
    <t>HDC02</t>
  </si>
  <si>
    <t>HDW02</t>
  </si>
  <si>
    <t>JFG</t>
  </si>
  <si>
    <t>JFS</t>
  </si>
  <si>
    <t>LBH</t>
  </si>
  <si>
    <t>LBI</t>
  </si>
  <si>
    <t>LBM</t>
  </si>
  <si>
    <t>LNI</t>
  </si>
  <si>
    <t>LNL01</t>
  </si>
  <si>
    <t>LNL02</t>
  </si>
  <si>
    <t>LNY</t>
  </si>
  <si>
    <t>MDC</t>
  </si>
  <si>
    <t>MNA</t>
  </si>
  <si>
    <t>MNG</t>
  </si>
  <si>
    <t>NPI</t>
  </si>
  <si>
    <t>NPS</t>
  </si>
  <si>
    <t>OXC</t>
  </si>
  <si>
    <t>OXW</t>
  </si>
  <si>
    <t>PNI</t>
  </si>
  <si>
    <t>SNI</t>
  </si>
  <si>
    <t>SNM</t>
  </si>
  <si>
    <t>UNC</t>
  </si>
  <si>
    <t>UNI</t>
  </si>
  <si>
    <t>WSM</t>
  </si>
  <si>
    <t>WSM02</t>
  </si>
  <si>
    <t>WSW</t>
  </si>
  <si>
    <t>WLI</t>
  </si>
  <si>
    <t>OCC</t>
  </si>
  <si>
    <t>OCC01</t>
  </si>
  <si>
    <t>TFC01</t>
  </si>
  <si>
    <t>CEN</t>
  </si>
  <si>
    <t>CEV</t>
  </si>
  <si>
    <t>CES</t>
  </si>
  <si>
    <t>CEB</t>
  </si>
  <si>
    <t>CCC</t>
  </si>
  <si>
    <t>CCI</t>
  </si>
  <si>
    <t>PVL</t>
  </si>
  <si>
    <t>SCI</t>
  </si>
  <si>
    <t>SCL</t>
  </si>
  <si>
    <t>SCB</t>
  </si>
  <si>
    <t>SCY</t>
  </si>
  <si>
    <t>ICC01</t>
  </si>
  <si>
    <t>Tier 1 Unit Savings:</t>
  </si>
  <si>
    <t>*Tier 1 Unit Savings is assuming that they do not have any other Commercial</t>
  </si>
  <si>
    <t xml:space="preserve">properties/parcels that are contiguous </t>
  </si>
  <si>
    <t>*If the Property owner has other Commercial properties that are contiguous</t>
  </si>
  <si>
    <t>the Tier 1 Unit savings are shared between all contiguous COM parcels</t>
  </si>
  <si>
    <t>Homestead</t>
  </si>
  <si>
    <t>TOTAL RES VALUE:</t>
  </si>
  <si>
    <t>Tax Dist:</t>
  </si>
  <si>
    <t>Taxable value:</t>
  </si>
  <si>
    <t>Levy Rate:</t>
  </si>
  <si>
    <t>Total Assessed value X Rollback =</t>
  </si>
  <si>
    <t>Taxable Value X Levy Rate (per $1000) =</t>
  </si>
  <si>
    <t>Credits &amp; Exemptions:</t>
  </si>
  <si>
    <t>2023 Taxes Due:</t>
  </si>
  <si>
    <t>Credit savings:</t>
  </si>
  <si>
    <t>65+ Homestead</t>
  </si>
  <si>
    <t>Military</t>
  </si>
  <si>
    <t>NET Property Taxes:</t>
  </si>
  <si>
    <t>2nd Half March</t>
  </si>
  <si>
    <t>1st Half September</t>
  </si>
  <si>
    <t>2023 TOTAL COMM VALUE</t>
  </si>
  <si>
    <t>AG LAND VALUE:</t>
  </si>
  <si>
    <t>AG Building Value:</t>
  </si>
  <si>
    <t>Dwelling Value:</t>
  </si>
  <si>
    <t>AG Rollback</t>
  </si>
  <si>
    <t>Res Rollback</t>
  </si>
  <si>
    <t>AG Land Parcels</t>
  </si>
  <si>
    <t>Residential Parcels</t>
  </si>
  <si>
    <t xml:space="preserve">PARCEL </t>
  </si>
  <si>
    <t>VALUE</t>
  </si>
  <si>
    <t>% OF WHOLE</t>
  </si>
  <si>
    <t>TIER 1</t>
  </si>
  <si>
    <t>TIER 2</t>
  </si>
  <si>
    <t>Total taxable</t>
  </si>
  <si>
    <t>Taxes Due:</t>
  </si>
  <si>
    <t>Parcel:</t>
  </si>
  <si>
    <t>TIER 1 ROLLBACK</t>
  </si>
  <si>
    <t>TIER 2 ROLLBACK</t>
  </si>
  <si>
    <t>Tax District:</t>
  </si>
  <si>
    <t>Class</t>
  </si>
  <si>
    <t>Ag</t>
  </si>
  <si>
    <t>Res</t>
  </si>
  <si>
    <t>Com</t>
  </si>
  <si>
    <t>Rollback</t>
  </si>
  <si>
    <t>2024 ROLLBACK:</t>
  </si>
  <si>
    <t>Min</t>
  </si>
  <si>
    <t>Max</t>
  </si>
  <si>
    <t>Average:</t>
  </si>
  <si>
    <t>Total Savingings:</t>
  </si>
  <si>
    <t>sos</t>
  </si>
  <si>
    <t>Low end homestead</t>
  </si>
  <si>
    <t>High End Homestead</t>
  </si>
  <si>
    <t>New Homestead ($5,500)</t>
  </si>
  <si>
    <t>New Homestead ($20,000)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</si>
</sst>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(&quot;$&quot;* #,##0.00_);_(&quot;$&quot;* \(#,##0.00\);_(&quot;$&quot;* &quot;-&quot;??_);_(@_)"/>
    <numFmt numFmtId="164" formatCode="0.0000%"/>
    <numFmt numFmtId="165" formatCode="&quot;$&quot;#,##0"/>
    <numFmt numFmtId="166" formatCode="&quot;$&quot;#,##0.00"/>
    <numFmt numFmtId="167" formatCode="0.00000"/>
    <numFmt numFmtId="168" formatCode="00\-00\-000\-000"/>
    <numFmt numFmtId="169" formatCode="0.0000"/>
    <numFmt numFmtId="170" formatCode="0.0000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86">
    <xf numFmtId="0" fontId="0" fillId="0" borderId="0" xfId="0"/>
    <xf numFmtId="165" fontId="0" fillId="0" borderId="0" xfId="0" applyNumberFormat="1"/>
    <xf numFmtId="165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66" fontId="0" fillId="0" borderId="1" xfId="0" applyNumberFormat="1" applyBorder="1"/>
    <xf numFmtId="0" fontId="0" fillId="0" borderId="3" xfId="0" applyBorder="1"/>
    <xf numFmtId="0" fontId="0" fillId="0" borderId="4" xfId="0" applyBorder="1"/>
    <xf numFmtId="165" fontId="0" fillId="0" borderId="5" xfId="0" applyNumberFormat="1" applyBorder="1"/>
    <xf numFmtId="165" fontId="1" fillId="2" borderId="2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6" xfId="0" applyBorder="1"/>
    <xf numFmtId="166" fontId="0" fillId="0" borderId="6" xfId="0" applyNumberFormat="1" applyBorder="1"/>
    <xf numFmtId="166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166" fontId="0" fillId="0" borderId="1" xfId="1" applyNumberFormat="1" applyFont="1" applyBorder="1"/>
    <xf numFmtId="0" fontId="10" fillId="0" borderId="9" xfId="0" applyFont="1" applyBorder="1"/>
    <xf numFmtId="0" fontId="10" fillId="0" borderId="10" xfId="0" applyFont="1" applyBorder="1" applyAlignment="1">
      <alignment horizontal="center" vertical="center"/>
    </xf>
    <xf numFmtId="165" fontId="0" fillId="0" borderId="13" xfId="0" applyNumberFormat="1" applyBorder="1"/>
    <xf numFmtId="165" fontId="1" fillId="2" borderId="2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left"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/>
    </xf>
    <xf numFmtId="3" fontId="0" fillId="0" borderId="0" xfId="0" applyNumberFormat="1"/>
    <xf numFmtId="168" fontId="0" fillId="0" borderId="0" xfId="0" applyNumberFormat="1"/>
    <xf numFmtId="0" fontId="0" fillId="0" borderId="15" xfId="0" applyBorder="1"/>
    <xf numFmtId="165" fontId="0" fillId="0" borderId="15" xfId="0" applyNumberFormat="1" applyBorder="1"/>
    <xf numFmtId="164" fontId="0" fillId="0" borderId="15" xfId="0" applyNumberFormat="1" applyBorder="1"/>
    <xf numFmtId="166" fontId="0" fillId="0" borderId="15" xfId="0" applyNumberFormat="1" applyBorder="1"/>
    <xf numFmtId="3" fontId="0" fillId="0" borderId="15" xfId="0" applyNumberFormat="1" applyBorder="1"/>
    <xf numFmtId="0" fontId="1" fillId="0" borderId="0" xfId="0" applyFont="1"/>
    <xf numFmtId="165" fontId="1" fillId="2" borderId="1" xfId="0" applyNumberFormat="1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9" fontId="0" fillId="0" borderId="0" xfId="0" applyNumberFormat="1"/>
    <xf numFmtId="9" fontId="0" fillId="0" borderId="0" xfId="0" applyNumberFormat="1" applyAlignment="1">
      <alignment horizontal="center"/>
    </xf>
    <xf numFmtId="9" fontId="0" fillId="0" borderId="16" xfId="0" applyNumberFormat="1" applyBorder="1" applyAlignment="1">
      <alignment wrapText="1"/>
    </xf>
    <xf numFmtId="165" fontId="0" fillId="0" borderId="0" xfId="0" applyNumberFormat="1" applyAlignment="1">
      <alignment vertical="center"/>
    </xf>
    <xf numFmtId="167" fontId="0" fillId="0" borderId="0" xfId="2" applyNumberFormat="1" applyFont="1"/>
    <xf numFmtId="167" fontId="0" fillId="0" borderId="1" xfId="0" applyNumberFormat="1" applyBorder="1"/>
    <xf numFmtId="0" fontId="3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vertical="center" wrapText="1"/>
    </xf>
    <xf numFmtId="166" fontId="0" fillId="0" borderId="0" xfId="1" applyNumberFormat="1" applyFont="1" applyBorder="1"/>
    <xf numFmtId="165" fontId="4" fillId="0" borderId="0" xfId="0" applyNumberFormat="1" applyFont="1" applyAlignment="1">
      <alignment horizontal="center"/>
    </xf>
    <xf numFmtId="0" fontId="4" fillId="0" borderId="0" xfId="0" applyFont="1"/>
    <xf numFmtId="170" fontId="0" fillId="0" borderId="1" xfId="0" applyNumberFormat="1" applyBorder="1"/>
    <xf numFmtId="16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9" fillId="3" borderId="7" xfId="0" applyNumberFormat="1" applyFont="1" applyFill="1" applyBorder="1" applyAlignment="1">
      <alignment horizontal="center" vertical="center"/>
    </xf>
    <xf numFmtId="165" fontId="9" fillId="3" borderId="8" xfId="0" applyNumberFormat="1" applyFont="1" applyFill="1" applyBorder="1" applyAlignment="1">
      <alignment horizontal="center" vertical="center"/>
    </xf>
    <xf numFmtId="165" fontId="9" fillId="3" borderId="9" xfId="0" applyNumberFormat="1" applyFont="1" applyFill="1" applyBorder="1" applyAlignment="1">
      <alignment horizontal="center" vertical="center"/>
    </xf>
    <xf numFmtId="165" fontId="9" fillId="3" borderId="10" xfId="0" applyNumberFormat="1" applyFont="1" applyFill="1" applyBorder="1" applyAlignment="1">
      <alignment horizontal="center" vertical="center"/>
    </xf>
    <xf numFmtId="165" fontId="9" fillId="3" borderId="11" xfId="0" applyNumberFormat="1" applyFont="1" applyFill="1" applyBorder="1" applyAlignment="1">
      <alignment horizontal="center" vertical="center"/>
    </xf>
    <xf numFmtId="165" fontId="9" fillId="3" borderId="12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0" quotePrefix="1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6" fontId="1" fillId="3" borderId="13" xfId="0" applyNumberFormat="1" applyFont="1" applyFill="1" applyBorder="1" applyAlignment="1">
      <alignment horizontal="center" vertical="center"/>
    </xf>
    <xf numFmtId="166" fontId="1" fillId="3" borderId="5" xfId="0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6CA4E61C-82F1-4F92-880F-AB8486DAA7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12</xdr:row>
          <xdr:rowOff>9525</xdr:rowOff>
        </xdr:from>
        <xdr:to>
          <xdr:col>1</xdr:col>
          <xdr:colOff>1447800</xdr:colOff>
          <xdr:row>14</xdr:row>
          <xdr:rowOff>38100</xdr:rowOff>
        </xdr:to>
        <xdr:sp macro="" textlink="">
          <xdr:nvSpPr>
            <xdr:cNvPr id="1031" name="Check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14</xdr:row>
          <xdr:rowOff>28575</xdr:rowOff>
        </xdr:from>
        <xdr:to>
          <xdr:col>1</xdr:col>
          <xdr:colOff>1428750</xdr:colOff>
          <xdr:row>16</xdr:row>
          <xdr:rowOff>57150</xdr:rowOff>
        </xdr:to>
        <xdr:sp macro="" textlink="">
          <xdr:nvSpPr>
            <xdr:cNvPr id="1032" name="CheckBox2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16</xdr:row>
          <xdr:rowOff>114300</xdr:rowOff>
        </xdr:from>
        <xdr:to>
          <xdr:col>1</xdr:col>
          <xdr:colOff>1428750</xdr:colOff>
          <xdr:row>18</xdr:row>
          <xdr:rowOff>142875</xdr:rowOff>
        </xdr:to>
        <xdr:sp macro="" textlink="">
          <xdr:nvSpPr>
            <xdr:cNvPr id="1033" name="CheckBox3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13</xdr:row>
          <xdr:rowOff>9525</xdr:rowOff>
        </xdr:from>
        <xdr:to>
          <xdr:col>1</xdr:col>
          <xdr:colOff>1447800</xdr:colOff>
          <xdr:row>15</xdr:row>
          <xdr:rowOff>38100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15</xdr:row>
          <xdr:rowOff>28575</xdr:rowOff>
        </xdr:from>
        <xdr:to>
          <xdr:col>1</xdr:col>
          <xdr:colOff>1428750</xdr:colOff>
          <xdr:row>17</xdr:row>
          <xdr:rowOff>57150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17</xdr:row>
          <xdr:rowOff>114300</xdr:rowOff>
        </xdr:from>
        <xdr:to>
          <xdr:col>1</xdr:col>
          <xdr:colOff>1428750</xdr:colOff>
          <xdr:row>19</xdr:row>
          <xdr:rowOff>142875</xdr:rowOff>
        </xdr:to>
        <xdr:sp macro="" textlink="">
          <xdr:nvSpPr>
            <xdr:cNvPr id="2051" name="CheckBox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control" Target="../activeX/activeX4.xml"/><Relationship Id="rId7" Type="http://schemas.openxmlformats.org/officeDocument/2006/relationships/control" Target="../activeX/activeX6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5.emf"/><Relationship Id="rId5" Type="http://schemas.openxmlformats.org/officeDocument/2006/relationships/control" Target="../activeX/activeX5.xml"/><Relationship Id="rId4" Type="http://schemas.openxmlformats.org/officeDocument/2006/relationships/image" Target="../media/image4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23"/>
  <sheetViews>
    <sheetView tabSelected="1" workbookViewId="0">
      <selection activeCell="K14" sqref="K14"/>
    </sheetView>
  </sheetViews>
  <sheetFormatPr defaultRowHeight="15" x14ac:dyDescent="0.25"/>
  <cols>
    <col min="2" max="2" width="21.7109375" customWidth="1"/>
    <col min="3" max="3" width="17.7109375" customWidth="1"/>
    <col min="4" max="4" width="12.28515625" customWidth="1"/>
    <col min="5" max="5" width="18.140625" bestFit="1" customWidth="1"/>
    <col min="6" max="6" width="17.28515625" customWidth="1"/>
  </cols>
  <sheetData>
    <row r="1" spans="2:9" x14ac:dyDescent="0.25">
      <c r="B1" s="65" t="s">
        <v>117</v>
      </c>
      <c r="C1" s="65"/>
      <c r="D1" s="65"/>
      <c r="E1" s="65"/>
    </row>
    <row r="2" spans="2:9" x14ac:dyDescent="0.25">
      <c r="B2" s="66"/>
      <c r="C2" s="66"/>
      <c r="D2" s="66"/>
      <c r="E2" s="66"/>
    </row>
    <row r="3" spans="2:9" ht="30" customHeight="1" x14ac:dyDescent="0.25">
      <c r="B3" s="11" t="s">
        <v>96</v>
      </c>
      <c r="C3" s="13">
        <v>450000</v>
      </c>
      <c r="D3" s="11" t="s">
        <v>97</v>
      </c>
      <c r="E3" s="16" t="s">
        <v>139</v>
      </c>
    </row>
    <row r="4" spans="2:9" x14ac:dyDescent="0.25">
      <c r="D4" s="14"/>
      <c r="E4" s="1"/>
    </row>
    <row r="5" spans="2:9" x14ac:dyDescent="0.25">
      <c r="B5" s="15"/>
      <c r="C5" s="14"/>
      <c r="D5" s="14"/>
      <c r="E5" s="1"/>
    </row>
    <row r="6" spans="2:9" x14ac:dyDescent="0.25">
      <c r="B6" s="15"/>
      <c r="C6" s="22" t="s">
        <v>98</v>
      </c>
      <c r="D6" s="23"/>
      <c r="E6" s="24" t="s">
        <v>134</v>
      </c>
    </row>
    <row r="7" spans="2:9" ht="30.75" customHeight="1" x14ac:dyDescent="0.25">
      <c r="B7" s="26" t="s">
        <v>100</v>
      </c>
      <c r="C7" s="2">
        <f>C3*E7</f>
        <v>213442.2</v>
      </c>
      <c r="D7" s="4"/>
      <c r="E7" s="59">
        <v>0.47431600000000002</v>
      </c>
    </row>
    <row r="8" spans="2:9" ht="15.75" thickBot="1" x14ac:dyDescent="0.3">
      <c r="C8" s="17"/>
      <c r="D8" s="17"/>
      <c r="E8" s="18"/>
    </row>
    <row r="9" spans="2:9" ht="15.75" thickTop="1" x14ac:dyDescent="0.25">
      <c r="C9" s="20" t="s">
        <v>103</v>
      </c>
      <c r="D9" s="21"/>
      <c r="E9" s="20" t="s">
        <v>99</v>
      </c>
    </row>
    <row r="10" spans="2:9" ht="30" customHeight="1" thickBot="1" x14ac:dyDescent="0.3">
      <c r="B10" s="27" t="s">
        <v>101</v>
      </c>
      <c r="C10" s="25">
        <f>C7*(E10*0.001)</f>
        <v>7647.2967873240004</v>
      </c>
      <c r="D10" s="17"/>
      <c r="E10" s="17">
        <f>VLOOKUP(E3,'Tax Districts'!A2:F85,2,FALSE)</f>
        <v>35.828420000000001</v>
      </c>
      <c r="F10" s="12"/>
    </row>
    <row r="11" spans="2:9" ht="15.75" thickTop="1" x14ac:dyDescent="0.25">
      <c r="E11" s="19"/>
      <c r="I11" s="12"/>
    </row>
    <row r="12" spans="2:9" x14ac:dyDescent="0.25">
      <c r="B12" t="s">
        <v>102</v>
      </c>
      <c r="C12" t="s">
        <v>104</v>
      </c>
    </row>
    <row r="13" spans="2:9" x14ac:dyDescent="0.25">
      <c r="B13" s="79" t="b">
        <v>0</v>
      </c>
      <c r="C13" s="80">
        <f>IF(B13=FALSE,0,(VLOOKUP(E3,'Tax Districts'!A2:C85,3,FALSE)))</f>
        <v>0</v>
      </c>
      <c r="D13" s="19"/>
      <c r="E13" s="67" t="s">
        <v>107</v>
      </c>
      <c r="F13" s="68"/>
    </row>
    <row r="14" spans="2:9" x14ac:dyDescent="0.25">
      <c r="B14" s="79"/>
      <c r="C14" s="81"/>
      <c r="E14" s="69">
        <f>EVEN(C10-(C13+C15+C17))</f>
        <v>7648</v>
      </c>
      <c r="F14" s="70"/>
    </row>
    <row r="15" spans="2:9" x14ac:dyDescent="0.25">
      <c r="B15" s="79" t="b">
        <v>0</v>
      </c>
      <c r="C15" s="80">
        <f>IF(B15=FALSE,0,(VLOOKUP(E3,'Tax Districts'!A1:D87,4,FALSE)))</f>
        <v>0</v>
      </c>
      <c r="E15" s="71"/>
      <c r="F15" s="72"/>
    </row>
    <row r="16" spans="2:9" x14ac:dyDescent="0.25">
      <c r="B16" s="79"/>
      <c r="C16" s="81"/>
      <c r="E16" s="73"/>
      <c r="F16" s="74"/>
    </row>
    <row r="17" spans="2:6" x14ac:dyDescent="0.25">
      <c r="B17" s="79" t="b">
        <v>0</v>
      </c>
      <c r="C17" s="80">
        <f>IF(B17=FALSE,0,(VLOOKUP(E3,'Tax Districts'!A2:E85,5,FALSE)))</f>
        <v>0</v>
      </c>
      <c r="E17" s="29" t="s">
        <v>109</v>
      </c>
      <c r="F17" s="30" t="s">
        <v>108</v>
      </c>
    </row>
    <row r="18" spans="2:6" x14ac:dyDescent="0.25">
      <c r="B18" s="79"/>
      <c r="C18" s="81"/>
      <c r="E18" s="75">
        <f>E14/2</f>
        <v>3824</v>
      </c>
      <c r="F18" s="77">
        <f>E14/2</f>
        <v>3824</v>
      </c>
    </row>
    <row r="19" spans="2:6" x14ac:dyDescent="0.25">
      <c r="E19" s="76"/>
      <c r="F19" s="78"/>
    </row>
    <row r="20" spans="2:6" ht="30.75" customHeight="1" x14ac:dyDescent="0.25">
      <c r="B20" s="15" t="s">
        <v>138</v>
      </c>
      <c r="C20" s="60">
        <f>C13+C15+C17</f>
        <v>0</v>
      </c>
      <c r="E20" s="50"/>
      <c r="F20" s="50"/>
    </row>
    <row r="21" spans="2:6" x14ac:dyDescent="0.25">
      <c r="E21" s="49"/>
      <c r="F21" s="49"/>
    </row>
    <row r="22" spans="2:6" x14ac:dyDescent="0.25">
      <c r="E22" s="51"/>
      <c r="F22" s="51"/>
    </row>
    <row r="23" spans="2:6" x14ac:dyDescent="0.25">
      <c r="E23" s="51"/>
      <c r="F23" s="51"/>
    </row>
  </sheetData>
  <mergeCells count="11">
    <mergeCell ref="B1:E2"/>
    <mergeCell ref="E13:F13"/>
    <mergeCell ref="E14:F16"/>
    <mergeCell ref="E18:E19"/>
    <mergeCell ref="F18:F19"/>
    <mergeCell ref="B13:B14"/>
    <mergeCell ref="B15:B16"/>
    <mergeCell ref="B17:B18"/>
    <mergeCell ref="C13:C14"/>
    <mergeCell ref="C15:C16"/>
    <mergeCell ref="C17:C18"/>
  </mergeCells>
  <pageMargins left="0.7" right="0.7" top="0.75" bottom="0.75" header="0.3" footer="0.3"/>
  <pageSetup orientation="landscape" r:id="rId1"/>
  <drawing r:id="rId2"/>
  <legacyDrawing r:id="rId3"/>
  <controls>
    <mc:AlternateContent xmlns:mc="http://schemas.openxmlformats.org/markup-compatibility/2006">
      <mc:Choice Requires="x14">
        <control shapeId="1033" r:id="rId4" name="CheckBox3">
          <controlPr defaultSize="0" autoLine="0" linkedCell="B17" r:id="rId5">
            <anchor moveWithCells="1" sizeWithCells="1">
              <from>
                <xdr:col>1</xdr:col>
                <xdr:colOff>19050</xdr:colOff>
                <xdr:row>16</xdr:row>
                <xdr:rowOff>114300</xdr:rowOff>
              </from>
              <to>
                <xdr:col>1</xdr:col>
                <xdr:colOff>1428750</xdr:colOff>
                <xdr:row>18</xdr:row>
                <xdr:rowOff>142875</xdr:rowOff>
              </to>
            </anchor>
          </controlPr>
        </control>
      </mc:Choice>
      <mc:Fallback>
        <control shapeId="1033" r:id="rId4" name="CheckBox3"/>
      </mc:Fallback>
    </mc:AlternateContent>
    <mc:AlternateContent xmlns:mc="http://schemas.openxmlformats.org/markup-compatibility/2006">
      <mc:Choice Requires="x14">
        <control shapeId="1032" r:id="rId6" name="CheckBox2">
          <controlPr defaultSize="0" autoLine="0" linkedCell="B15" r:id="rId7">
            <anchor moveWithCells="1" sizeWithCells="1">
              <from>
                <xdr:col>1</xdr:col>
                <xdr:colOff>19050</xdr:colOff>
                <xdr:row>14</xdr:row>
                <xdr:rowOff>28575</xdr:rowOff>
              </from>
              <to>
                <xdr:col>1</xdr:col>
                <xdr:colOff>1428750</xdr:colOff>
                <xdr:row>16</xdr:row>
                <xdr:rowOff>57150</xdr:rowOff>
              </to>
            </anchor>
          </controlPr>
        </control>
      </mc:Choice>
      <mc:Fallback>
        <control shapeId="1032" r:id="rId6" name="CheckBox2"/>
      </mc:Fallback>
    </mc:AlternateContent>
    <mc:AlternateContent xmlns:mc="http://schemas.openxmlformats.org/markup-compatibility/2006">
      <mc:Choice Requires="x14">
        <control shapeId="1031" r:id="rId8" name="CheckBox1">
          <controlPr defaultSize="0" autoLine="0" linkedCell="B13" r:id="rId9">
            <anchor moveWithCells="1" sizeWithCells="1">
              <from>
                <xdr:col>1</xdr:col>
                <xdr:colOff>38100</xdr:colOff>
                <xdr:row>12</xdr:row>
                <xdr:rowOff>9525</xdr:rowOff>
              </from>
              <to>
                <xdr:col>1</xdr:col>
                <xdr:colOff>1447800</xdr:colOff>
                <xdr:row>14</xdr:row>
                <xdr:rowOff>38100</xdr:rowOff>
              </to>
            </anchor>
          </controlPr>
        </control>
      </mc:Choice>
      <mc:Fallback>
        <control shapeId="1031" r:id="rId8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8CCD-1B8D-47C5-AD06-05A7869A832A}">
  <sheetPr codeName="Sheet2"/>
  <dimension ref="B1:I24"/>
  <sheetViews>
    <sheetView workbookViewId="0">
      <selection activeCell="D26" sqref="D26"/>
    </sheetView>
  </sheetViews>
  <sheetFormatPr defaultRowHeight="15" x14ac:dyDescent="0.25"/>
  <cols>
    <col min="2" max="2" width="21.7109375" customWidth="1"/>
    <col min="3" max="3" width="17.7109375" customWidth="1"/>
    <col min="4" max="4" width="12.28515625" customWidth="1"/>
    <col min="5" max="5" width="18.140625" bestFit="1" customWidth="1"/>
    <col min="6" max="6" width="17.28515625" customWidth="1"/>
  </cols>
  <sheetData>
    <row r="1" spans="2:9" x14ac:dyDescent="0.25">
      <c r="B1" s="82" t="s">
        <v>116</v>
      </c>
      <c r="C1" s="82"/>
      <c r="D1" s="82"/>
      <c r="E1" s="82"/>
    </row>
    <row r="2" spans="2:9" x14ac:dyDescent="0.25">
      <c r="B2" s="83"/>
      <c r="C2" s="83"/>
      <c r="D2" s="83"/>
      <c r="E2" s="83"/>
    </row>
    <row r="3" spans="2:9" ht="30" customHeight="1" x14ac:dyDescent="0.25">
      <c r="B3" s="11" t="s">
        <v>111</v>
      </c>
      <c r="C3" s="13">
        <v>2100</v>
      </c>
      <c r="D3" s="11" t="s">
        <v>97</v>
      </c>
      <c r="E3" s="16" t="s">
        <v>69</v>
      </c>
    </row>
    <row r="4" spans="2:9" ht="30" customHeight="1" x14ac:dyDescent="0.25">
      <c r="B4" s="11" t="s">
        <v>112</v>
      </c>
      <c r="C4" s="13"/>
      <c r="D4" s="4"/>
      <c r="E4" s="35">
        <v>0.73857499999999998</v>
      </c>
      <c r="F4" s="34" t="s">
        <v>114</v>
      </c>
    </row>
    <row r="5" spans="2:9" ht="30" customHeight="1" x14ac:dyDescent="0.25">
      <c r="B5" s="11" t="s">
        <v>113</v>
      </c>
      <c r="C5" s="13">
        <v>0</v>
      </c>
      <c r="D5" s="4"/>
      <c r="E5" s="35">
        <v>0.47431600000000002</v>
      </c>
      <c r="F5" s="34" t="s">
        <v>115</v>
      </c>
    </row>
    <row r="6" spans="2:9" x14ac:dyDescent="0.25">
      <c r="B6" s="15"/>
      <c r="C6" s="14"/>
      <c r="D6" s="14"/>
      <c r="E6" s="1"/>
    </row>
    <row r="7" spans="2:9" x14ac:dyDescent="0.25">
      <c r="B7" s="15"/>
      <c r="C7" s="22" t="s">
        <v>98</v>
      </c>
      <c r="D7" s="23"/>
      <c r="E7" s="24"/>
    </row>
    <row r="8" spans="2:9" ht="30.75" customHeight="1" x14ac:dyDescent="0.25">
      <c r="B8" s="26" t="s">
        <v>100</v>
      </c>
      <c r="C8" s="2">
        <f>((C3+C4)*E4)+(C5*E5)</f>
        <v>1551.0074999999999</v>
      </c>
      <c r="D8" s="4"/>
      <c r="E8" s="4"/>
    </row>
    <row r="9" spans="2:9" ht="15.75" thickBot="1" x14ac:dyDescent="0.3">
      <c r="C9" s="17"/>
      <c r="D9" s="17"/>
      <c r="E9" s="18"/>
    </row>
    <row r="10" spans="2:9" ht="15.75" thickTop="1" x14ac:dyDescent="0.25">
      <c r="C10" s="20" t="s">
        <v>103</v>
      </c>
      <c r="D10" s="21"/>
      <c r="E10" s="20" t="s">
        <v>99</v>
      </c>
    </row>
    <row r="11" spans="2:9" ht="30" customHeight="1" thickBot="1" x14ac:dyDescent="0.3">
      <c r="B11" s="27" t="s">
        <v>101</v>
      </c>
      <c r="C11" s="25">
        <f>C8*(E11*0.001)</f>
        <v>45.771751312349998</v>
      </c>
      <c r="D11" s="17"/>
      <c r="E11" s="17">
        <f>VLOOKUP(E3,'Tax Districts'!A2:F85,2,FALSE)</f>
        <v>29.51098</v>
      </c>
    </row>
    <row r="12" spans="2:9" ht="15.75" thickTop="1" x14ac:dyDescent="0.25">
      <c r="E12" s="19"/>
      <c r="I12" s="12"/>
    </row>
    <row r="13" spans="2:9" x14ac:dyDescent="0.25">
      <c r="B13" t="s">
        <v>102</v>
      </c>
      <c r="C13" t="s">
        <v>104</v>
      </c>
    </row>
    <row r="14" spans="2:9" x14ac:dyDescent="0.25">
      <c r="B14" s="79" t="b">
        <v>0</v>
      </c>
      <c r="C14" s="80">
        <f>IF(B14=FALSE,0,(VLOOKUP(E3,'Tax Districts'!A2:C85,3,FALSE)))</f>
        <v>0</v>
      </c>
      <c r="D14" s="19"/>
      <c r="E14" s="67" t="s">
        <v>107</v>
      </c>
      <c r="F14" s="68"/>
    </row>
    <row r="15" spans="2:9" x14ac:dyDescent="0.25">
      <c r="B15" s="79"/>
      <c r="C15" s="81"/>
      <c r="E15" s="69">
        <f>EVEN(C11-(C14+C16+C18))</f>
        <v>46</v>
      </c>
      <c r="F15" s="70"/>
    </row>
    <row r="16" spans="2:9" x14ac:dyDescent="0.25">
      <c r="B16" s="79" t="b">
        <v>0</v>
      </c>
      <c r="C16" s="80">
        <f>IF(B16=FALSE,0,(VLOOKUP(E3,'Tax Districts'!A1:D87,4,FALSE)))</f>
        <v>0</v>
      </c>
      <c r="E16" s="71"/>
      <c r="F16" s="72"/>
    </row>
    <row r="17" spans="2:6" x14ac:dyDescent="0.25">
      <c r="B17" s="79"/>
      <c r="C17" s="81"/>
      <c r="E17" s="73"/>
      <c r="F17" s="74"/>
    </row>
    <row r="18" spans="2:6" x14ac:dyDescent="0.25">
      <c r="B18" s="79" t="b">
        <v>0</v>
      </c>
      <c r="C18" s="80">
        <f>IF(B18=FALSE,0,(VLOOKUP(E3,'Tax Districts'!A2:E85,5,FALSE)))</f>
        <v>0</v>
      </c>
      <c r="E18" s="29" t="s">
        <v>109</v>
      </c>
      <c r="F18" s="30" t="s">
        <v>108</v>
      </c>
    </row>
    <row r="19" spans="2:6" x14ac:dyDescent="0.25">
      <c r="B19" s="79"/>
      <c r="C19" s="81"/>
      <c r="E19" s="75">
        <f>E15/2</f>
        <v>23</v>
      </c>
      <c r="F19" s="77">
        <f>E15/2</f>
        <v>23</v>
      </c>
    </row>
    <row r="20" spans="2:6" x14ac:dyDescent="0.25">
      <c r="E20" s="76"/>
      <c r="F20" s="78"/>
    </row>
    <row r="21" spans="2:6" x14ac:dyDescent="0.25">
      <c r="E21" s="50"/>
      <c r="F21" s="50"/>
    </row>
    <row r="22" spans="2:6" x14ac:dyDescent="0.25">
      <c r="E22" s="49"/>
      <c r="F22" s="49"/>
    </row>
    <row r="23" spans="2:6" x14ac:dyDescent="0.25">
      <c r="E23" s="51"/>
      <c r="F23" s="51"/>
    </row>
    <row r="24" spans="2:6" x14ac:dyDescent="0.25">
      <c r="E24" s="51"/>
      <c r="F24" s="51"/>
    </row>
  </sheetData>
  <mergeCells count="11">
    <mergeCell ref="B18:B19"/>
    <mergeCell ref="C18:C19"/>
    <mergeCell ref="E19:E20"/>
    <mergeCell ref="F19:F20"/>
    <mergeCell ref="B1:E2"/>
    <mergeCell ref="B14:B15"/>
    <mergeCell ref="C14:C15"/>
    <mergeCell ref="E14:F14"/>
    <mergeCell ref="E15:F17"/>
    <mergeCell ref="B16:B17"/>
    <mergeCell ref="C16:C17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heckBox1">
          <controlPr defaultSize="0" autoLine="0" linkedCell="B14" r:id="rId4">
            <anchor moveWithCells="1" sizeWithCells="1">
              <from>
                <xdr:col>1</xdr:col>
                <xdr:colOff>38100</xdr:colOff>
                <xdr:row>13</xdr:row>
                <xdr:rowOff>9525</xdr:rowOff>
              </from>
              <to>
                <xdr:col>1</xdr:col>
                <xdr:colOff>1447800</xdr:colOff>
                <xdr:row>15</xdr:row>
                <xdr:rowOff>38100</xdr:rowOff>
              </to>
            </anchor>
          </controlPr>
        </control>
      </mc:Choice>
      <mc:Fallback>
        <control shapeId="2049" r:id="rId3" name="CheckBox1"/>
      </mc:Fallback>
    </mc:AlternateContent>
    <mc:AlternateContent xmlns:mc="http://schemas.openxmlformats.org/markup-compatibility/2006">
      <mc:Choice Requires="x14">
        <control shapeId="2050" r:id="rId5" name="CheckBox2">
          <controlPr defaultSize="0" autoLine="0" linkedCell="B16" r:id="rId6">
            <anchor moveWithCells="1" sizeWithCells="1">
              <from>
                <xdr:col>1</xdr:col>
                <xdr:colOff>19050</xdr:colOff>
                <xdr:row>15</xdr:row>
                <xdr:rowOff>28575</xdr:rowOff>
              </from>
              <to>
                <xdr:col>1</xdr:col>
                <xdr:colOff>1428750</xdr:colOff>
                <xdr:row>17</xdr:row>
                <xdr:rowOff>57150</xdr:rowOff>
              </to>
            </anchor>
          </controlPr>
        </control>
      </mc:Choice>
      <mc:Fallback>
        <control shapeId="2050" r:id="rId5" name="CheckBox2"/>
      </mc:Fallback>
    </mc:AlternateContent>
    <mc:AlternateContent xmlns:mc="http://schemas.openxmlformats.org/markup-compatibility/2006">
      <mc:Choice Requires="x14">
        <control shapeId="2051" r:id="rId7" name="CheckBox3">
          <controlPr defaultSize="0" autoLine="0" linkedCell="B18" r:id="rId8">
            <anchor moveWithCells="1" sizeWithCells="1">
              <from>
                <xdr:col>1</xdr:col>
                <xdr:colOff>19050</xdr:colOff>
                <xdr:row>17</xdr:row>
                <xdr:rowOff>114300</xdr:rowOff>
              </from>
              <to>
                <xdr:col>1</xdr:col>
                <xdr:colOff>1428750</xdr:colOff>
                <xdr:row>19</xdr:row>
                <xdr:rowOff>142875</xdr:rowOff>
              </to>
            </anchor>
          </controlPr>
        </control>
      </mc:Choice>
      <mc:Fallback>
        <control shapeId="2051" r:id="rId7" name="CheckBox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0"/>
  <sheetViews>
    <sheetView workbookViewId="0">
      <selection activeCell="H22" sqref="H22"/>
    </sheetView>
  </sheetViews>
  <sheetFormatPr defaultRowHeight="15" x14ac:dyDescent="0.25"/>
  <cols>
    <col min="1" max="1" width="24" bestFit="1" customWidth="1"/>
    <col min="2" max="2" width="16.42578125" style="1" customWidth="1"/>
    <col min="3" max="3" width="11.140625" bestFit="1" customWidth="1"/>
    <col min="4" max="4" width="15.140625" style="1" customWidth="1"/>
    <col min="6" max="6" width="11.140625" bestFit="1" customWidth="1"/>
  </cols>
  <sheetData>
    <row r="1" spans="1:6" ht="15.75" thickBot="1" x14ac:dyDescent="0.3"/>
    <row r="2" spans="1:6" ht="15.75" thickBot="1" x14ac:dyDescent="0.3">
      <c r="A2" s="6" t="s">
        <v>110</v>
      </c>
      <c r="B2" s="9">
        <v>458700</v>
      </c>
      <c r="C2" s="7" t="s">
        <v>0</v>
      </c>
      <c r="D2" s="2"/>
    </row>
    <row r="3" spans="1:6" x14ac:dyDescent="0.25">
      <c r="A3" s="3" t="s">
        <v>8</v>
      </c>
      <c r="B3" s="8">
        <v>150000</v>
      </c>
      <c r="C3" s="53">
        <f>(VLOOKUP(F3,'Rollback Rates'!A2:B4,2,FALSE))*0.01</f>
        <v>0.44534500000000005</v>
      </c>
      <c r="D3" s="2">
        <f>SUM(B3*C3)</f>
        <v>66801.75</v>
      </c>
      <c r="F3" t="s">
        <v>131</v>
      </c>
    </row>
    <row r="4" spans="1:6" x14ac:dyDescent="0.25">
      <c r="A4" s="3" t="s">
        <v>9</v>
      </c>
      <c r="B4" s="2">
        <f>SUM(B2-B3)</f>
        <v>308700</v>
      </c>
      <c r="C4" s="53">
        <f>(VLOOKUP(F4,'Rollback Rates'!A3:B5,2,FALSE))*0.01</f>
        <v>0.9</v>
      </c>
      <c r="D4" s="2">
        <f>IF(B4&lt;0,0,SUM(B4*C4))</f>
        <v>277830</v>
      </c>
      <c r="F4" t="s">
        <v>132</v>
      </c>
    </row>
    <row r="5" spans="1:6" x14ac:dyDescent="0.25">
      <c r="A5" s="3" t="s">
        <v>1</v>
      </c>
      <c r="B5" s="2"/>
      <c r="C5" s="3"/>
      <c r="D5" s="2">
        <f>SUM(D3:D4)</f>
        <v>344631.75</v>
      </c>
    </row>
    <row r="6" spans="1:6" x14ac:dyDescent="0.25">
      <c r="A6" s="3"/>
      <c r="B6" s="2"/>
      <c r="C6" s="3"/>
      <c r="D6" s="2"/>
    </row>
    <row r="7" spans="1:6" x14ac:dyDescent="0.25">
      <c r="A7" s="3" t="s">
        <v>5</v>
      </c>
      <c r="B7" s="2"/>
      <c r="C7" s="3"/>
      <c r="D7" s="4">
        <f>SUM(D5/B2)</f>
        <v>0.75132275997383913</v>
      </c>
    </row>
    <row r="8" spans="1:6" x14ac:dyDescent="0.25">
      <c r="A8" s="3"/>
      <c r="B8" s="2"/>
      <c r="C8" s="3"/>
      <c r="D8" s="2"/>
    </row>
    <row r="9" spans="1:6" ht="15.75" thickBot="1" x14ac:dyDescent="0.3">
      <c r="A9" s="3"/>
      <c r="B9" s="31" t="s">
        <v>6</v>
      </c>
      <c r="C9" s="3" t="s">
        <v>11</v>
      </c>
      <c r="D9" s="33" t="s">
        <v>7</v>
      </c>
    </row>
    <row r="10" spans="1:6" ht="15.75" thickBot="1" x14ac:dyDescent="0.3">
      <c r="A10" s="6"/>
      <c r="B10" s="32" t="s">
        <v>14</v>
      </c>
      <c r="C10" s="7">
        <f>VLOOKUP(B10,'Tax Districts'!A2:B85,2,FALSE)</f>
        <v>39.471080000000001</v>
      </c>
      <c r="D10" s="84">
        <f>SUM(D5*(C10*0.001))</f>
        <v>13602.98737479</v>
      </c>
      <c r="F10" s="19"/>
    </row>
    <row r="11" spans="1:6" x14ac:dyDescent="0.25">
      <c r="A11" s="3"/>
      <c r="B11" s="8"/>
      <c r="C11" s="3"/>
      <c r="D11" s="85"/>
    </row>
    <row r="12" spans="1:6" x14ac:dyDescent="0.25">
      <c r="A12" s="3" t="s">
        <v>90</v>
      </c>
      <c r="B12" s="36">
        <f>(150000*C3)*(C10*0.001)</f>
        <v>2636.7372183899997</v>
      </c>
      <c r="C12" s="3"/>
      <c r="D12" s="5"/>
    </row>
    <row r="14" spans="1:6" x14ac:dyDescent="0.25">
      <c r="A14" t="s">
        <v>10</v>
      </c>
    </row>
    <row r="16" spans="1:6" x14ac:dyDescent="0.25">
      <c r="A16" t="s">
        <v>91</v>
      </c>
    </row>
    <row r="17" spans="1:1" x14ac:dyDescent="0.25">
      <c r="A17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</sheetData>
  <mergeCells count="1">
    <mergeCell ref="D10:D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637D-D2BD-4AD8-B2FC-59BDFA4A97FB}">
  <dimension ref="A1:H33"/>
  <sheetViews>
    <sheetView topLeftCell="A8" workbookViewId="0">
      <selection activeCell="J19" sqref="J19"/>
    </sheetView>
  </sheetViews>
  <sheetFormatPr defaultRowHeight="15" x14ac:dyDescent="0.25"/>
  <cols>
    <col min="1" max="1" width="10.7109375" customWidth="1"/>
    <col min="2" max="2" width="12.28515625" customWidth="1"/>
    <col min="3" max="3" width="12.28515625" bestFit="1" customWidth="1"/>
    <col min="4" max="4" width="12.85546875" customWidth="1"/>
    <col min="5" max="5" width="15.5703125" customWidth="1"/>
    <col min="6" max="6" width="13" customWidth="1"/>
    <col min="7" max="7" width="12.28515625" customWidth="1"/>
    <col min="8" max="8" width="17.42578125" customWidth="1"/>
  </cols>
  <sheetData>
    <row r="1" spans="1:8" s="44" customFormat="1" x14ac:dyDescent="0.25">
      <c r="A1" s="44" t="s">
        <v>118</v>
      </c>
      <c r="B1" s="46" t="s">
        <v>119</v>
      </c>
      <c r="C1" s="47" t="s">
        <v>120</v>
      </c>
      <c r="D1" s="44" t="s">
        <v>121</v>
      </c>
      <c r="E1" s="44" t="s">
        <v>122</v>
      </c>
      <c r="F1" s="44" t="s">
        <v>123</v>
      </c>
      <c r="G1" s="44" t="s">
        <v>124</v>
      </c>
      <c r="H1" s="44" t="s">
        <v>125</v>
      </c>
    </row>
    <row r="2" spans="1:8" x14ac:dyDescent="0.25">
      <c r="A2">
        <v>1</v>
      </c>
      <c r="B2" s="1">
        <v>242400</v>
      </c>
      <c r="C2" s="14">
        <f>SUM(B2/B27)</f>
        <v>0.52844996729888816</v>
      </c>
      <c r="D2" s="19">
        <f>ROUND((SUM(150000*C$29)*C2),0)</f>
        <v>35301</v>
      </c>
      <c r="E2" s="19">
        <f>ROUND(IF($B2&lt;150000,((B2-(150000*C2))*C$30),(($B2-(150000*$C2))*C$30)),0)</f>
        <v>146819</v>
      </c>
      <c r="F2" s="37">
        <f>SUM(D2:E2)</f>
        <v>182120</v>
      </c>
      <c r="G2" s="1">
        <f>IFERROR(MROUND(F2*(C$31/1000),2),0)</f>
        <v>6668</v>
      </c>
      <c r="H2" s="38"/>
    </row>
    <row r="3" spans="1:8" x14ac:dyDescent="0.25">
      <c r="A3">
        <v>2</v>
      </c>
      <c r="B3" s="1">
        <v>216300</v>
      </c>
      <c r="C3" s="14">
        <f>SUM(B3/B27)</f>
        <v>0.47155003270111184</v>
      </c>
      <c r="D3" s="19">
        <f>ROUND((SUM(150000*C$29)*C3),0)</f>
        <v>31500</v>
      </c>
      <c r="E3" s="19">
        <f>ROUND(IF($B3&lt;150000,((B3-(150000*C3))*C$30),(($B3-(150000*$C3))*C$30)),0)</f>
        <v>131011</v>
      </c>
      <c r="F3" s="37">
        <f t="shared" ref="F3:F26" si="0">SUM(D3:E3)</f>
        <v>162511</v>
      </c>
      <c r="G3" s="1">
        <f>IFERROR(MROUND((F3*(C$31/1000)),2),0)</f>
        <v>5950</v>
      </c>
      <c r="H3" s="38"/>
    </row>
    <row r="4" spans="1:8" x14ac:dyDescent="0.25">
      <c r="A4">
        <v>3</v>
      </c>
      <c r="B4" s="1"/>
      <c r="C4" s="14">
        <f>SUM(B4/B27)</f>
        <v>0</v>
      </c>
      <c r="D4" s="19">
        <f t="shared" ref="D4:D26" si="1">ROUND((SUM(150000*C$29)*C4),0)</f>
        <v>0</v>
      </c>
      <c r="E4" s="19">
        <f t="shared" ref="E4:E26" si="2">ROUND(IF($B4&lt;150000,((B4-(150000*C4))*C$30),(($B4-(150000*$C4))*C$30)),0)</f>
        <v>0</v>
      </c>
      <c r="F4" s="37">
        <f t="shared" si="0"/>
        <v>0</v>
      </c>
      <c r="G4" s="1">
        <f t="shared" ref="G4:G26" si="3">IFERROR((F4*(C$31/1000)),0)</f>
        <v>0</v>
      </c>
      <c r="H4" s="38"/>
    </row>
    <row r="5" spans="1:8" x14ac:dyDescent="0.25">
      <c r="A5">
        <v>4</v>
      </c>
      <c r="B5" s="1"/>
      <c r="C5" s="14">
        <f>SUM(B5/B27)</f>
        <v>0</v>
      </c>
      <c r="D5" s="19">
        <f t="shared" si="1"/>
        <v>0</v>
      </c>
      <c r="E5" s="19">
        <f t="shared" si="2"/>
        <v>0</v>
      </c>
      <c r="F5" s="37">
        <f t="shared" si="0"/>
        <v>0</v>
      </c>
      <c r="G5" s="1">
        <f t="shared" si="3"/>
        <v>0</v>
      </c>
      <c r="H5" s="38"/>
    </row>
    <row r="6" spans="1:8" x14ac:dyDescent="0.25">
      <c r="A6">
        <v>5</v>
      </c>
      <c r="B6" s="1"/>
      <c r="C6" s="14">
        <f>SUM(B6/B27)</f>
        <v>0</v>
      </c>
      <c r="D6" s="19">
        <f t="shared" si="1"/>
        <v>0</v>
      </c>
      <c r="E6" s="19">
        <f t="shared" si="2"/>
        <v>0</v>
      </c>
      <c r="F6" s="37">
        <f t="shared" si="0"/>
        <v>0</v>
      </c>
      <c r="G6" s="1">
        <f t="shared" si="3"/>
        <v>0</v>
      </c>
      <c r="H6" s="1"/>
    </row>
    <row r="7" spans="1:8" x14ac:dyDescent="0.25">
      <c r="A7">
        <v>6</v>
      </c>
      <c r="B7" s="1"/>
      <c r="C7" s="14">
        <f>SUM(B7/B27)</f>
        <v>0</v>
      </c>
      <c r="D7" s="19">
        <f t="shared" si="1"/>
        <v>0</v>
      </c>
      <c r="E7" s="19">
        <f t="shared" si="2"/>
        <v>0</v>
      </c>
      <c r="F7" s="37">
        <f t="shared" si="0"/>
        <v>0</v>
      </c>
      <c r="G7" s="1">
        <f t="shared" si="3"/>
        <v>0</v>
      </c>
      <c r="H7" s="1"/>
    </row>
    <row r="8" spans="1:8" x14ac:dyDescent="0.25">
      <c r="A8">
        <v>7</v>
      </c>
      <c r="B8" s="1"/>
      <c r="C8" s="14">
        <f>SUM(B8/B27)</f>
        <v>0</v>
      </c>
      <c r="D8" s="19">
        <f t="shared" si="1"/>
        <v>0</v>
      </c>
      <c r="E8" s="19">
        <f t="shared" si="2"/>
        <v>0</v>
      </c>
      <c r="F8" s="37">
        <f t="shared" si="0"/>
        <v>0</v>
      </c>
      <c r="G8" s="1">
        <f t="shared" si="3"/>
        <v>0</v>
      </c>
      <c r="H8" s="1"/>
    </row>
    <row r="9" spans="1:8" x14ac:dyDescent="0.25">
      <c r="A9">
        <v>8</v>
      </c>
      <c r="B9" s="1"/>
      <c r="C9" s="14">
        <f>SUM(B9/B27)</f>
        <v>0</v>
      </c>
      <c r="D9" s="19">
        <f t="shared" si="1"/>
        <v>0</v>
      </c>
      <c r="E9" s="19">
        <f t="shared" si="2"/>
        <v>0</v>
      </c>
      <c r="F9" s="37">
        <f t="shared" si="0"/>
        <v>0</v>
      </c>
      <c r="G9" s="1">
        <f t="shared" si="3"/>
        <v>0</v>
      </c>
      <c r="H9" s="1"/>
    </row>
    <row r="10" spans="1:8" x14ac:dyDescent="0.25">
      <c r="A10">
        <v>9</v>
      </c>
      <c r="B10" s="1"/>
      <c r="C10" s="14">
        <f>SUM(B10/B27)</f>
        <v>0</v>
      </c>
      <c r="D10" s="19">
        <f t="shared" si="1"/>
        <v>0</v>
      </c>
      <c r="E10" s="19">
        <f t="shared" si="2"/>
        <v>0</v>
      </c>
      <c r="F10" s="37">
        <f t="shared" si="0"/>
        <v>0</v>
      </c>
      <c r="G10" s="1">
        <f t="shared" si="3"/>
        <v>0</v>
      </c>
      <c r="H10" s="1"/>
    </row>
    <row r="11" spans="1:8" x14ac:dyDescent="0.25">
      <c r="A11">
        <v>10</v>
      </c>
      <c r="B11" s="1"/>
      <c r="C11" s="14">
        <f>SUM(B11/B27)</f>
        <v>0</v>
      </c>
      <c r="D11" s="19">
        <f t="shared" si="1"/>
        <v>0</v>
      </c>
      <c r="E11" s="19">
        <f t="shared" si="2"/>
        <v>0</v>
      </c>
      <c r="F11" s="37">
        <f t="shared" si="0"/>
        <v>0</v>
      </c>
      <c r="G11" s="1">
        <f t="shared" si="3"/>
        <v>0</v>
      </c>
      <c r="H11" s="1"/>
    </row>
    <row r="12" spans="1:8" x14ac:dyDescent="0.25">
      <c r="A12">
        <v>11</v>
      </c>
      <c r="B12" s="1"/>
      <c r="C12" s="14">
        <f>SUM(B12/B27)</f>
        <v>0</v>
      </c>
      <c r="D12" s="19">
        <f t="shared" si="1"/>
        <v>0</v>
      </c>
      <c r="E12" s="19">
        <f t="shared" si="2"/>
        <v>0</v>
      </c>
      <c r="F12" s="37">
        <f t="shared" si="0"/>
        <v>0</v>
      </c>
      <c r="G12" s="1">
        <f t="shared" si="3"/>
        <v>0</v>
      </c>
      <c r="H12" s="1"/>
    </row>
    <row r="13" spans="1:8" x14ac:dyDescent="0.25">
      <c r="A13">
        <v>12</v>
      </c>
      <c r="B13" s="1"/>
      <c r="C13" s="14">
        <f>SUM(B13/B27)</f>
        <v>0</v>
      </c>
      <c r="D13" s="19">
        <f t="shared" si="1"/>
        <v>0</v>
      </c>
      <c r="E13" s="19">
        <f t="shared" si="2"/>
        <v>0</v>
      </c>
      <c r="F13" s="37">
        <f t="shared" si="0"/>
        <v>0</v>
      </c>
      <c r="G13" s="1">
        <f t="shared" si="3"/>
        <v>0</v>
      </c>
      <c r="H13" s="1"/>
    </row>
    <row r="14" spans="1:8" x14ac:dyDescent="0.25">
      <c r="A14">
        <v>13</v>
      </c>
      <c r="B14" s="1"/>
      <c r="C14" s="14">
        <f>SUM(B14/B27)</f>
        <v>0</v>
      </c>
      <c r="D14" s="19">
        <f t="shared" si="1"/>
        <v>0</v>
      </c>
      <c r="E14" s="19">
        <f t="shared" si="2"/>
        <v>0</v>
      </c>
      <c r="F14" s="37">
        <f t="shared" si="0"/>
        <v>0</v>
      </c>
      <c r="G14" s="1">
        <f t="shared" si="3"/>
        <v>0</v>
      </c>
      <c r="H14" s="1"/>
    </row>
    <row r="15" spans="1:8" x14ac:dyDescent="0.25">
      <c r="A15">
        <v>14</v>
      </c>
      <c r="B15" s="1"/>
      <c r="C15" s="14">
        <f>SUM(B15/B27)</f>
        <v>0</v>
      </c>
      <c r="D15" s="19">
        <f t="shared" si="1"/>
        <v>0</v>
      </c>
      <c r="E15" s="19">
        <f t="shared" si="2"/>
        <v>0</v>
      </c>
      <c r="F15" s="37">
        <f t="shared" si="0"/>
        <v>0</v>
      </c>
      <c r="G15" s="1">
        <f t="shared" si="3"/>
        <v>0</v>
      </c>
      <c r="H15" s="1"/>
    </row>
    <row r="16" spans="1:8" x14ac:dyDescent="0.25">
      <c r="A16">
        <v>15</v>
      </c>
      <c r="B16" s="1"/>
      <c r="C16" s="14">
        <f>SUM(B16/B27)</f>
        <v>0</v>
      </c>
      <c r="D16" s="19">
        <f t="shared" si="1"/>
        <v>0</v>
      </c>
      <c r="E16" s="19">
        <f t="shared" si="2"/>
        <v>0</v>
      </c>
      <c r="F16" s="37">
        <f t="shared" si="0"/>
        <v>0</v>
      </c>
      <c r="G16" s="1">
        <f t="shared" si="3"/>
        <v>0</v>
      </c>
      <c r="H16" s="1"/>
    </row>
    <row r="17" spans="1:8" x14ac:dyDescent="0.25">
      <c r="A17">
        <v>16</v>
      </c>
      <c r="B17" s="1"/>
      <c r="C17" s="14">
        <f>SUM(B17/B27)</f>
        <v>0</v>
      </c>
      <c r="D17" s="19">
        <f t="shared" si="1"/>
        <v>0</v>
      </c>
      <c r="E17" s="19">
        <f t="shared" si="2"/>
        <v>0</v>
      </c>
      <c r="F17" s="37">
        <f t="shared" si="0"/>
        <v>0</v>
      </c>
      <c r="G17" s="1">
        <f t="shared" si="3"/>
        <v>0</v>
      </c>
      <c r="H17" s="1"/>
    </row>
    <row r="18" spans="1:8" x14ac:dyDescent="0.25">
      <c r="A18">
        <v>17</v>
      </c>
      <c r="B18" s="1"/>
      <c r="C18" s="14">
        <f>SUM(B18/B27)</f>
        <v>0</v>
      </c>
      <c r="D18" s="19">
        <f t="shared" si="1"/>
        <v>0</v>
      </c>
      <c r="E18" s="19">
        <f t="shared" si="2"/>
        <v>0</v>
      </c>
      <c r="F18" s="37">
        <f t="shared" si="0"/>
        <v>0</v>
      </c>
      <c r="G18" s="1">
        <f t="shared" si="3"/>
        <v>0</v>
      </c>
      <c r="H18" s="1"/>
    </row>
    <row r="19" spans="1:8" x14ac:dyDescent="0.25">
      <c r="A19">
        <v>18</v>
      </c>
      <c r="B19" s="1"/>
      <c r="C19" s="14">
        <f>SUM(B19/B27)</f>
        <v>0</v>
      </c>
      <c r="D19" s="19">
        <f t="shared" si="1"/>
        <v>0</v>
      </c>
      <c r="E19" s="19">
        <f t="shared" si="2"/>
        <v>0</v>
      </c>
      <c r="F19" s="37">
        <f t="shared" si="0"/>
        <v>0</v>
      </c>
      <c r="G19" s="1">
        <f t="shared" si="3"/>
        <v>0</v>
      </c>
      <c r="H19" s="1"/>
    </row>
    <row r="20" spans="1:8" x14ac:dyDescent="0.25">
      <c r="A20">
        <v>19</v>
      </c>
      <c r="B20" s="1"/>
      <c r="C20" s="14">
        <f>SUM(B20/B27)</f>
        <v>0</v>
      </c>
      <c r="D20" s="19">
        <f t="shared" si="1"/>
        <v>0</v>
      </c>
      <c r="E20" s="19">
        <f t="shared" si="2"/>
        <v>0</v>
      </c>
      <c r="F20" s="37">
        <f t="shared" si="0"/>
        <v>0</v>
      </c>
      <c r="G20" s="1">
        <f t="shared" si="3"/>
        <v>0</v>
      </c>
      <c r="H20" s="1"/>
    </row>
    <row r="21" spans="1:8" x14ac:dyDescent="0.25">
      <c r="A21">
        <v>20</v>
      </c>
      <c r="B21" s="1"/>
      <c r="C21" s="14">
        <f>SUM(B21/B27)</f>
        <v>0</v>
      </c>
      <c r="D21" s="19">
        <f t="shared" si="1"/>
        <v>0</v>
      </c>
      <c r="E21" s="19">
        <f t="shared" si="2"/>
        <v>0</v>
      </c>
      <c r="F21" s="37">
        <f t="shared" si="0"/>
        <v>0</v>
      </c>
      <c r="G21" s="1">
        <f t="shared" si="3"/>
        <v>0</v>
      </c>
      <c r="H21" s="1"/>
    </row>
    <row r="22" spans="1:8" x14ac:dyDescent="0.25">
      <c r="A22">
        <v>21</v>
      </c>
      <c r="B22" s="1"/>
      <c r="C22" s="14">
        <f>SUM(B22/B27)</f>
        <v>0</v>
      </c>
      <c r="D22" s="19">
        <f t="shared" si="1"/>
        <v>0</v>
      </c>
      <c r="E22" s="19">
        <f t="shared" si="2"/>
        <v>0</v>
      </c>
      <c r="F22" s="37">
        <f t="shared" si="0"/>
        <v>0</v>
      </c>
      <c r="G22" s="1">
        <f t="shared" si="3"/>
        <v>0</v>
      </c>
      <c r="H22" s="1"/>
    </row>
    <row r="23" spans="1:8" x14ac:dyDescent="0.25">
      <c r="A23">
        <v>22</v>
      </c>
      <c r="B23" s="1"/>
      <c r="C23" s="14">
        <f>SUM(B23/B27)</f>
        <v>0</v>
      </c>
      <c r="D23" s="19">
        <f t="shared" si="1"/>
        <v>0</v>
      </c>
      <c r="E23" s="19">
        <f t="shared" si="2"/>
        <v>0</v>
      </c>
      <c r="F23" s="37">
        <f t="shared" si="0"/>
        <v>0</v>
      </c>
      <c r="G23" s="1">
        <f t="shared" si="3"/>
        <v>0</v>
      </c>
      <c r="H23" s="1"/>
    </row>
    <row r="24" spans="1:8" x14ac:dyDescent="0.25">
      <c r="A24">
        <v>23</v>
      </c>
      <c r="B24" s="1"/>
      <c r="C24" s="14">
        <f>SUM(B24/B27)</f>
        <v>0</v>
      </c>
      <c r="D24" s="19">
        <f t="shared" si="1"/>
        <v>0</v>
      </c>
      <c r="E24" s="19">
        <f t="shared" si="2"/>
        <v>0</v>
      </c>
      <c r="F24" s="37">
        <f t="shared" si="0"/>
        <v>0</v>
      </c>
      <c r="G24" s="1">
        <f t="shared" si="3"/>
        <v>0</v>
      </c>
      <c r="H24" s="1"/>
    </row>
    <row r="25" spans="1:8" x14ac:dyDescent="0.25">
      <c r="A25">
        <v>24</v>
      </c>
      <c r="B25" s="1"/>
      <c r="C25" s="14">
        <f>SUM(B25/B27)</f>
        <v>0</v>
      </c>
      <c r="D25" s="19">
        <f t="shared" si="1"/>
        <v>0</v>
      </c>
      <c r="E25" s="19">
        <f t="shared" si="2"/>
        <v>0</v>
      </c>
      <c r="F25" s="37">
        <f t="shared" si="0"/>
        <v>0</v>
      </c>
      <c r="G25" s="1">
        <f t="shared" si="3"/>
        <v>0</v>
      </c>
      <c r="H25" s="1"/>
    </row>
    <row r="26" spans="1:8" ht="15.75" thickBot="1" x14ac:dyDescent="0.3">
      <c r="A26" s="39">
        <v>25</v>
      </c>
      <c r="B26" s="40"/>
      <c r="C26" s="41">
        <f>SUM(B26/B27)</f>
        <v>0</v>
      </c>
      <c r="D26" s="42">
        <f t="shared" si="1"/>
        <v>0</v>
      </c>
      <c r="E26" s="42">
        <f t="shared" si="2"/>
        <v>0</v>
      </c>
      <c r="F26" s="43">
        <f t="shared" si="0"/>
        <v>0</v>
      </c>
      <c r="G26" s="40">
        <f t="shared" si="3"/>
        <v>0</v>
      </c>
      <c r="H26" s="1"/>
    </row>
    <row r="27" spans="1:8" ht="15.75" thickTop="1" x14ac:dyDescent="0.25">
      <c r="B27" s="1">
        <f>SUM(B2:B26)</f>
        <v>458700</v>
      </c>
      <c r="C27" s="14">
        <f>SUM(C2:C26)</f>
        <v>1</v>
      </c>
      <c r="D27" s="1">
        <f>SUM(D2:D26)</f>
        <v>66801</v>
      </c>
      <c r="E27" s="1">
        <f>SUM(E2:E26)</f>
        <v>277830</v>
      </c>
      <c r="F27" s="1">
        <f>SUM(D27:E27)</f>
        <v>344631</v>
      </c>
      <c r="G27" s="1">
        <f>SUM(G2:G26)</f>
        <v>12618</v>
      </c>
      <c r="H27" s="1"/>
    </row>
    <row r="28" spans="1:8" x14ac:dyDescent="0.25">
      <c r="B28" s="1"/>
      <c r="C28" s="14"/>
    </row>
    <row r="29" spans="1:8" x14ac:dyDescent="0.25">
      <c r="A29" s="79" t="s">
        <v>126</v>
      </c>
      <c r="B29" s="79"/>
      <c r="C29" s="52">
        <f>(VLOOKUP(D29,'Rollback Rates'!A2:B4,2,FALSE))*0.01</f>
        <v>0.44534500000000005</v>
      </c>
      <c r="D29" t="s">
        <v>131</v>
      </c>
      <c r="F29" s="44"/>
      <c r="G29" s="44"/>
      <c r="H29" s="44"/>
    </row>
    <row r="30" spans="1:8" x14ac:dyDescent="0.25">
      <c r="A30" s="79" t="s">
        <v>127</v>
      </c>
      <c r="B30" s="79"/>
      <c r="C30" s="52">
        <f>(VLOOKUP(D30,'Rollback Rates'!A3:B5,2,FALSE))*0.01</f>
        <v>0.9</v>
      </c>
      <c r="D30" t="s">
        <v>132</v>
      </c>
    </row>
    <row r="31" spans="1:8" x14ac:dyDescent="0.25">
      <c r="A31" t="s">
        <v>128</v>
      </c>
      <c r="B31" s="45" t="s">
        <v>24</v>
      </c>
      <c r="C31">
        <f>VLOOKUP(B31,'Tax Districts'!A2:B85,2,FALSE)</f>
        <v>36.608260000000001</v>
      </c>
    </row>
    <row r="32" spans="1:8" x14ac:dyDescent="0.25">
      <c r="B32" s="1"/>
      <c r="C32" s="14"/>
    </row>
    <row r="33" spans="2:3" x14ac:dyDescent="0.25">
      <c r="B33" s="1"/>
      <c r="C33" s="14"/>
    </row>
  </sheetData>
  <mergeCells count="2">
    <mergeCell ref="A29:B29"/>
    <mergeCell ref="A30:B30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89"/>
  <sheetViews>
    <sheetView workbookViewId="0">
      <selection activeCell="I10" sqref="I10"/>
    </sheetView>
  </sheetViews>
  <sheetFormatPr defaultRowHeight="15" x14ac:dyDescent="0.25"/>
  <cols>
    <col min="1" max="1" width="7.140625" bestFit="1" customWidth="1"/>
    <col min="2" max="2" width="9.140625" bestFit="1" customWidth="1"/>
    <col min="3" max="3" width="13.85546875" customWidth="1"/>
    <col min="4" max="4" width="14.7109375" bestFit="1" customWidth="1"/>
    <col min="5" max="5" width="10.42578125" customWidth="1"/>
    <col min="6" max="6" width="16.140625" customWidth="1"/>
    <col min="7" max="7" width="16" customWidth="1"/>
  </cols>
  <sheetData>
    <row r="1" spans="1:7" ht="30" customHeight="1" x14ac:dyDescent="0.25">
      <c r="A1" s="61" t="s">
        <v>12</v>
      </c>
      <c r="B1" s="61" t="s">
        <v>11</v>
      </c>
      <c r="C1" s="62" t="s">
        <v>95</v>
      </c>
      <c r="D1" s="62" t="s">
        <v>105</v>
      </c>
      <c r="E1" s="62" t="s">
        <v>106</v>
      </c>
      <c r="F1" s="62" t="s">
        <v>142</v>
      </c>
      <c r="G1" s="62" t="s">
        <v>143</v>
      </c>
    </row>
    <row r="2" spans="1:7" x14ac:dyDescent="0.25">
      <c r="A2" s="10" t="s">
        <v>13</v>
      </c>
      <c r="B2" s="53">
        <v>39.679470000000002</v>
      </c>
      <c r="C2" s="5">
        <f>(B2*0.001)*4850</f>
        <v>192.44542950000002</v>
      </c>
      <c r="D2" s="5">
        <f>(B2*0.001)*6500</f>
        <v>257.91655500000002</v>
      </c>
      <c r="E2" s="28">
        <f t="shared" ref="E2:E66" si="0">(B2*0.001)*4000</f>
        <v>158.71788000000001</v>
      </c>
      <c r="F2" s="28">
        <f>(B2*0.001)*5500</f>
        <v>218.23708500000001</v>
      </c>
      <c r="G2" s="28">
        <f>(B2*0.001)*20000</f>
        <v>793.58940000000007</v>
      </c>
    </row>
    <row r="3" spans="1:7" x14ac:dyDescent="0.25">
      <c r="A3" s="10" t="s">
        <v>14</v>
      </c>
      <c r="B3" s="53">
        <v>39.471080000000001</v>
      </c>
      <c r="C3" s="5">
        <f t="shared" ref="C3:C7" si="1">(B3*0.001)*4850</f>
        <v>191.43473799999998</v>
      </c>
      <c r="D3" s="5">
        <f t="shared" ref="D3:D66" si="2">(B3*0.001)*6500</f>
        <v>256.56202000000002</v>
      </c>
      <c r="E3" s="28">
        <f t="shared" si="0"/>
        <v>157.88432</v>
      </c>
      <c r="F3" s="28">
        <f t="shared" ref="F3:F66" si="3">(B3*0.001)*5500</f>
        <v>217.09093999999999</v>
      </c>
      <c r="G3" s="28">
        <f t="shared" ref="G3:G66" si="4">(B3*0.001)*20000</f>
        <v>789.42160000000001</v>
      </c>
    </row>
    <row r="4" spans="1:7" x14ac:dyDescent="0.25">
      <c r="A4" s="10" t="s">
        <v>15</v>
      </c>
      <c r="B4" s="53">
        <v>27.979330000000001</v>
      </c>
      <c r="C4" s="5">
        <f t="shared" si="1"/>
        <v>135.69975049999999</v>
      </c>
      <c r="D4" s="5">
        <f t="shared" si="2"/>
        <v>181.865645</v>
      </c>
      <c r="E4" s="28">
        <f t="shared" si="0"/>
        <v>111.91732</v>
      </c>
      <c r="F4" s="28">
        <f t="shared" si="3"/>
        <v>153.886315</v>
      </c>
      <c r="G4" s="28">
        <f t="shared" si="4"/>
        <v>559.58659999999998</v>
      </c>
    </row>
    <row r="5" spans="1:7" x14ac:dyDescent="0.25">
      <c r="A5" s="10" t="s">
        <v>16</v>
      </c>
      <c r="B5" s="53">
        <v>27.77094</v>
      </c>
      <c r="C5" s="5">
        <f t="shared" si="1"/>
        <v>134.68905900000001</v>
      </c>
      <c r="D5" s="5">
        <f t="shared" si="2"/>
        <v>180.51111</v>
      </c>
      <c r="E5" s="28">
        <f t="shared" si="0"/>
        <v>111.08376</v>
      </c>
      <c r="F5" s="28">
        <f t="shared" si="3"/>
        <v>152.74017000000001</v>
      </c>
      <c r="G5" s="28">
        <f t="shared" si="4"/>
        <v>555.41880000000003</v>
      </c>
    </row>
    <row r="6" spans="1:7" x14ac:dyDescent="0.25">
      <c r="A6" s="10" t="s">
        <v>17</v>
      </c>
      <c r="B6" s="53">
        <v>32.708359999999999</v>
      </c>
      <c r="C6" s="5">
        <f t="shared" si="1"/>
        <v>158.63554600000001</v>
      </c>
      <c r="D6" s="5">
        <f t="shared" si="2"/>
        <v>212.60433999999998</v>
      </c>
      <c r="E6" s="28">
        <f t="shared" si="0"/>
        <v>130.83344</v>
      </c>
      <c r="F6" s="28">
        <f t="shared" si="3"/>
        <v>179.89597999999998</v>
      </c>
      <c r="G6" s="28">
        <f t="shared" si="4"/>
        <v>654.16719999999998</v>
      </c>
    </row>
    <row r="7" spans="1:7" x14ac:dyDescent="0.25">
      <c r="A7" s="10" t="s">
        <v>18</v>
      </c>
      <c r="B7" s="53">
        <v>27.25197</v>
      </c>
      <c r="C7" s="5">
        <f t="shared" si="1"/>
        <v>132.1720545</v>
      </c>
      <c r="D7" s="5">
        <f t="shared" si="2"/>
        <v>177.13780500000001</v>
      </c>
      <c r="E7" s="28">
        <f t="shared" si="0"/>
        <v>109.00788</v>
      </c>
      <c r="F7" s="28">
        <f t="shared" si="3"/>
        <v>149.88583500000001</v>
      </c>
      <c r="G7" s="28">
        <f t="shared" si="4"/>
        <v>545.0394</v>
      </c>
    </row>
    <row r="8" spans="1:7" x14ac:dyDescent="0.25">
      <c r="A8" s="10" t="s">
        <v>19</v>
      </c>
      <c r="B8" s="53">
        <v>40.322569999999999</v>
      </c>
      <c r="C8" s="5">
        <f t="shared" ref="C8:C66" si="5">(B8*0.001)*4850</f>
        <v>195.56446450000001</v>
      </c>
      <c r="D8" s="5">
        <f t="shared" si="2"/>
        <v>262.09670499999999</v>
      </c>
      <c r="E8" s="28">
        <f t="shared" si="0"/>
        <v>161.29028</v>
      </c>
      <c r="F8" s="28">
        <f t="shared" si="3"/>
        <v>221.774135</v>
      </c>
      <c r="G8" s="28">
        <f t="shared" si="4"/>
        <v>806.45140000000004</v>
      </c>
    </row>
    <row r="9" spans="1:7" x14ac:dyDescent="0.25">
      <c r="A9" s="10" t="s">
        <v>2</v>
      </c>
      <c r="B9" s="53">
        <v>40.114179999999998</v>
      </c>
      <c r="C9" s="5">
        <f t="shared" si="5"/>
        <v>194.55377300000001</v>
      </c>
      <c r="D9" s="5">
        <f t="shared" si="2"/>
        <v>260.74216999999999</v>
      </c>
      <c r="E9" s="28">
        <f t="shared" si="0"/>
        <v>160.45671999999999</v>
      </c>
      <c r="F9" s="28">
        <f t="shared" si="3"/>
        <v>220.62798999999998</v>
      </c>
      <c r="G9" s="28">
        <f t="shared" si="4"/>
        <v>802.28359999999998</v>
      </c>
    </row>
    <row r="10" spans="1:7" x14ac:dyDescent="0.25">
      <c r="A10" s="10" t="s">
        <v>3</v>
      </c>
      <c r="B10" s="53">
        <v>42.614180000000005</v>
      </c>
      <c r="C10" s="5">
        <f t="shared" si="5"/>
        <v>206.67877300000004</v>
      </c>
      <c r="D10" s="5">
        <f t="shared" si="2"/>
        <v>276.99217000000004</v>
      </c>
      <c r="E10" s="28">
        <f t="shared" si="0"/>
        <v>170.45672000000005</v>
      </c>
      <c r="F10" s="28">
        <f t="shared" si="3"/>
        <v>234.37799000000004</v>
      </c>
      <c r="G10" s="28">
        <f t="shared" si="4"/>
        <v>852.28360000000021</v>
      </c>
    </row>
    <row r="11" spans="1:7" x14ac:dyDescent="0.25">
      <c r="A11" s="10" t="s">
        <v>4</v>
      </c>
      <c r="B11" s="53">
        <v>45.114149999999995</v>
      </c>
      <c r="C11" s="5">
        <f t="shared" si="5"/>
        <v>218.8036275</v>
      </c>
      <c r="D11" s="5">
        <f t="shared" si="2"/>
        <v>293.24197499999997</v>
      </c>
      <c r="E11" s="28">
        <f t="shared" si="0"/>
        <v>180.45660000000001</v>
      </c>
      <c r="F11" s="28">
        <f t="shared" si="3"/>
        <v>248.127825</v>
      </c>
      <c r="G11" s="28">
        <f t="shared" si="4"/>
        <v>902.28300000000002</v>
      </c>
    </row>
    <row r="12" spans="1:7" x14ac:dyDescent="0.25">
      <c r="A12" s="10" t="s">
        <v>89</v>
      </c>
      <c r="B12" s="53">
        <v>27.893270000000001</v>
      </c>
      <c r="C12" s="5">
        <f t="shared" si="5"/>
        <v>135.28235950000001</v>
      </c>
      <c r="D12" s="5">
        <f t="shared" si="2"/>
        <v>181.30625500000002</v>
      </c>
      <c r="E12" s="28">
        <f t="shared" si="0"/>
        <v>111.57308</v>
      </c>
      <c r="F12" s="28">
        <f t="shared" si="3"/>
        <v>153.41298500000002</v>
      </c>
      <c r="G12" s="28">
        <f t="shared" si="4"/>
        <v>557.86540000000002</v>
      </c>
    </row>
    <row r="13" spans="1:7" x14ac:dyDescent="0.25">
      <c r="A13" s="10" t="s">
        <v>20</v>
      </c>
      <c r="B13" s="53">
        <v>27.68488</v>
      </c>
      <c r="C13" s="5">
        <f t="shared" si="5"/>
        <v>134.27166800000001</v>
      </c>
      <c r="D13" s="5">
        <f t="shared" si="2"/>
        <v>179.95172000000002</v>
      </c>
      <c r="E13" s="28">
        <f t="shared" si="0"/>
        <v>110.73952000000001</v>
      </c>
      <c r="F13" s="28">
        <f t="shared" si="3"/>
        <v>152.26684</v>
      </c>
      <c r="G13" s="28">
        <f t="shared" si="4"/>
        <v>553.69760000000008</v>
      </c>
    </row>
    <row r="14" spans="1:7" x14ac:dyDescent="0.25">
      <c r="A14" s="10" t="s">
        <v>21</v>
      </c>
      <c r="B14" s="53">
        <v>28.966949999999997</v>
      </c>
      <c r="C14" s="5">
        <f t="shared" si="5"/>
        <v>140.48970749999998</v>
      </c>
      <c r="D14" s="5">
        <f t="shared" si="2"/>
        <v>188.28517499999998</v>
      </c>
      <c r="E14" s="28">
        <f t="shared" si="0"/>
        <v>115.86779999999999</v>
      </c>
      <c r="F14" s="28">
        <f t="shared" si="3"/>
        <v>159.31822499999998</v>
      </c>
      <c r="G14" s="28">
        <f t="shared" si="4"/>
        <v>579.33899999999994</v>
      </c>
    </row>
    <row r="15" spans="1:7" x14ac:dyDescent="0.25">
      <c r="A15" s="10" t="s">
        <v>22</v>
      </c>
      <c r="B15" s="53">
        <v>23.842169999999999</v>
      </c>
      <c r="C15" s="5">
        <f t="shared" si="5"/>
        <v>115.6345245</v>
      </c>
      <c r="D15" s="5">
        <f t="shared" si="2"/>
        <v>154.97410500000001</v>
      </c>
      <c r="E15" s="28">
        <f t="shared" si="0"/>
        <v>95.368679999999998</v>
      </c>
      <c r="F15" s="28">
        <f t="shared" si="3"/>
        <v>131.131935</v>
      </c>
      <c r="G15" s="28">
        <f t="shared" si="4"/>
        <v>476.84339999999997</v>
      </c>
    </row>
    <row r="16" spans="1:7" x14ac:dyDescent="0.25">
      <c r="A16" s="10" t="s">
        <v>23</v>
      </c>
      <c r="B16" s="53">
        <v>36.816650000000003</v>
      </c>
      <c r="C16" s="5">
        <f t="shared" si="5"/>
        <v>178.56075250000004</v>
      </c>
      <c r="D16" s="5">
        <f t="shared" si="2"/>
        <v>239.30822500000005</v>
      </c>
      <c r="E16" s="28">
        <f t="shared" si="0"/>
        <v>147.26660000000004</v>
      </c>
      <c r="F16" s="28">
        <f t="shared" si="3"/>
        <v>202.49157500000004</v>
      </c>
      <c r="G16" s="28">
        <f t="shared" si="4"/>
        <v>736.33300000000008</v>
      </c>
    </row>
    <row r="17" spans="1:7" x14ac:dyDescent="0.25">
      <c r="A17" s="10" t="s">
        <v>24</v>
      </c>
      <c r="B17" s="53">
        <v>36.608260000000001</v>
      </c>
      <c r="C17" s="5">
        <f t="shared" si="5"/>
        <v>177.55006100000003</v>
      </c>
      <c r="D17" s="5">
        <f t="shared" si="2"/>
        <v>237.95369000000002</v>
      </c>
      <c r="E17" s="28">
        <f t="shared" si="0"/>
        <v>146.43304000000001</v>
      </c>
      <c r="F17" s="28">
        <f t="shared" si="3"/>
        <v>201.34543000000002</v>
      </c>
      <c r="G17" s="28">
        <f t="shared" si="4"/>
        <v>732.16520000000003</v>
      </c>
    </row>
    <row r="18" spans="1:7" x14ac:dyDescent="0.25">
      <c r="A18" s="10" t="s">
        <v>25</v>
      </c>
      <c r="B18" s="53">
        <v>27.979330000000001</v>
      </c>
      <c r="C18" s="5">
        <f t="shared" si="5"/>
        <v>135.69975049999999</v>
      </c>
      <c r="D18" s="5">
        <f t="shared" si="2"/>
        <v>181.865645</v>
      </c>
      <c r="E18" s="28">
        <f t="shared" si="0"/>
        <v>111.91732</v>
      </c>
      <c r="F18" s="28">
        <f t="shared" si="3"/>
        <v>153.886315</v>
      </c>
      <c r="G18" s="28">
        <f t="shared" si="4"/>
        <v>559.58659999999998</v>
      </c>
    </row>
    <row r="19" spans="1:7" x14ac:dyDescent="0.25">
      <c r="A19" s="10" t="s">
        <v>26</v>
      </c>
      <c r="B19" s="53">
        <v>27.77094</v>
      </c>
      <c r="C19" s="5">
        <f t="shared" si="5"/>
        <v>134.68905900000001</v>
      </c>
      <c r="D19" s="5">
        <f t="shared" si="2"/>
        <v>180.51111</v>
      </c>
      <c r="E19" s="28">
        <f t="shared" si="0"/>
        <v>111.08376</v>
      </c>
      <c r="F19" s="28">
        <f t="shared" si="3"/>
        <v>152.74017000000001</v>
      </c>
      <c r="G19" s="28">
        <f t="shared" si="4"/>
        <v>555.41880000000003</v>
      </c>
    </row>
    <row r="20" spans="1:7" x14ac:dyDescent="0.25">
      <c r="A20" s="10" t="s">
        <v>75</v>
      </c>
      <c r="B20" s="53">
        <v>41.680030000000002</v>
      </c>
      <c r="C20" s="5">
        <f t="shared" si="5"/>
        <v>202.1481455</v>
      </c>
      <c r="D20" s="5">
        <f t="shared" si="2"/>
        <v>270.92019499999998</v>
      </c>
      <c r="E20" s="28">
        <f t="shared" si="0"/>
        <v>166.72012000000001</v>
      </c>
      <c r="F20" s="28">
        <f t="shared" si="3"/>
        <v>229.24016499999999</v>
      </c>
      <c r="G20" s="28">
        <f t="shared" si="4"/>
        <v>833.60059999999999</v>
      </c>
    </row>
    <row r="21" spans="1:7" x14ac:dyDescent="0.25">
      <c r="A21" s="10" t="s">
        <v>76</v>
      </c>
      <c r="B21" s="53">
        <v>27.979330000000001</v>
      </c>
      <c r="C21" s="5">
        <f t="shared" si="5"/>
        <v>135.69975049999999</v>
      </c>
      <c r="D21" s="5">
        <f t="shared" si="2"/>
        <v>181.865645</v>
      </c>
      <c r="E21" s="28">
        <f t="shared" si="0"/>
        <v>111.91732</v>
      </c>
      <c r="F21" s="28">
        <f t="shared" si="3"/>
        <v>153.886315</v>
      </c>
      <c r="G21" s="28">
        <f t="shared" si="4"/>
        <v>559.58659999999998</v>
      </c>
    </row>
    <row r="22" spans="1:7" x14ac:dyDescent="0.25">
      <c r="A22" s="10" t="s">
        <v>27</v>
      </c>
      <c r="B22" s="53">
        <v>31.541080000000004</v>
      </c>
      <c r="C22" s="5">
        <f t="shared" si="5"/>
        <v>152.97423800000004</v>
      </c>
      <c r="D22" s="5">
        <f t="shared" si="2"/>
        <v>205.01702000000003</v>
      </c>
      <c r="E22" s="28">
        <f t="shared" si="0"/>
        <v>126.16432000000002</v>
      </c>
      <c r="F22" s="28">
        <f t="shared" si="3"/>
        <v>173.47594000000004</v>
      </c>
      <c r="G22" s="28">
        <f t="shared" si="4"/>
        <v>630.8216000000001</v>
      </c>
    </row>
    <row r="23" spans="1:7" x14ac:dyDescent="0.25">
      <c r="A23" s="10" t="s">
        <v>28</v>
      </c>
      <c r="B23" s="53">
        <v>24.751370000000005</v>
      </c>
      <c r="C23" s="5">
        <f t="shared" si="5"/>
        <v>120.04414450000003</v>
      </c>
      <c r="D23" s="5">
        <f t="shared" si="2"/>
        <v>160.88390500000003</v>
      </c>
      <c r="E23" s="28">
        <f t="shared" si="0"/>
        <v>99.00548000000002</v>
      </c>
      <c r="F23" s="28">
        <f t="shared" si="3"/>
        <v>136.13253500000002</v>
      </c>
      <c r="G23" s="28">
        <f t="shared" si="4"/>
        <v>495.02740000000011</v>
      </c>
    </row>
    <row r="24" spans="1:7" x14ac:dyDescent="0.25">
      <c r="A24" s="10" t="s">
        <v>29</v>
      </c>
      <c r="B24" s="53">
        <v>35.828420000000001</v>
      </c>
      <c r="C24" s="5">
        <f t="shared" si="5"/>
        <v>173.76783699999999</v>
      </c>
      <c r="D24" s="5">
        <f t="shared" si="2"/>
        <v>232.88472999999999</v>
      </c>
      <c r="E24" s="28">
        <f t="shared" si="0"/>
        <v>143.31368000000001</v>
      </c>
      <c r="F24" s="28">
        <f t="shared" si="3"/>
        <v>197.05631</v>
      </c>
      <c r="G24" s="28">
        <f t="shared" si="4"/>
        <v>716.5684</v>
      </c>
    </row>
    <row r="25" spans="1:7" x14ac:dyDescent="0.25">
      <c r="A25" s="10" t="s">
        <v>30</v>
      </c>
      <c r="B25" s="53">
        <v>27.29834</v>
      </c>
      <c r="C25" s="5">
        <f t="shared" si="5"/>
        <v>132.39694900000001</v>
      </c>
      <c r="D25" s="5">
        <f t="shared" si="2"/>
        <v>177.43921</v>
      </c>
      <c r="E25" s="28">
        <f t="shared" si="0"/>
        <v>109.19336</v>
      </c>
      <c r="F25" s="28">
        <f t="shared" si="3"/>
        <v>150.14087000000001</v>
      </c>
      <c r="G25" s="28">
        <f t="shared" si="4"/>
        <v>545.96680000000003</v>
      </c>
    </row>
    <row r="26" spans="1:7" x14ac:dyDescent="0.25">
      <c r="A26" s="10" t="s">
        <v>31</v>
      </c>
      <c r="B26" s="53">
        <v>35.142250000000004</v>
      </c>
      <c r="C26" s="5">
        <f t="shared" si="5"/>
        <v>170.43991250000002</v>
      </c>
      <c r="D26" s="5">
        <f t="shared" si="2"/>
        <v>228.42462500000005</v>
      </c>
      <c r="E26" s="28">
        <f t="shared" si="0"/>
        <v>140.56900000000002</v>
      </c>
      <c r="F26" s="28">
        <f t="shared" si="3"/>
        <v>193.28237500000003</v>
      </c>
      <c r="G26" s="28">
        <f t="shared" si="4"/>
        <v>702.84500000000014</v>
      </c>
    </row>
    <row r="27" spans="1:7" x14ac:dyDescent="0.25">
      <c r="A27" s="10" t="s">
        <v>32</v>
      </c>
      <c r="B27" s="53">
        <v>27.755120000000005</v>
      </c>
      <c r="C27" s="5">
        <f t="shared" si="5"/>
        <v>134.61233200000001</v>
      </c>
      <c r="D27" s="5">
        <f t="shared" si="2"/>
        <v>180.40828000000002</v>
      </c>
      <c r="E27" s="28">
        <f t="shared" si="0"/>
        <v>111.02048000000002</v>
      </c>
      <c r="F27" s="28">
        <f t="shared" si="3"/>
        <v>152.65316000000001</v>
      </c>
      <c r="G27" s="28">
        <f t="shared" si="4"/>
        <v>555.1024000000001</v>
      </c>
    </row>
    <row r="28" spans="1:7" x14ac:dyDescent="0.25">
      <c r="A28" s="10" t="s">
        <v>33</v>
      </c>
      <c r="B28" s="53">
        <v>36.877960000000002</v>
      </c>
      <c r="C28" s="5">
        <f t="shared" si="5"/>
        <v>178.85810599999999</v>
      </c>
      <c r="D28" s="5">
        <f t="shared" si="2"/>
        <v>239.70674</v>
      </c>
      <c r="E28" s="28">
        <f t="shared" si="0"/>
        <v>147.51184000000001</v>
      </c>
      <c r="F28" s="28">
        <f t="shared" si="3"/>
        <v>202.82877999999999</v>
      </c>
      <c r="G28" s="28">
        <f t="shared" si="4"/>
        <v>737.55920000000003</v>
      </c>
    </row>
    <row r="29" spans="1:7" x14ac:dyDescent="0.25">
      <c r="A29" s="10" t="s">
        <v>77</v>
      </c>
      <c r="B29" s="53">
        <v>28.08135</v>
      </c>
      <c r="C29" s="5">
        <f t="shared" si="5"/>
        <v>136.1945475</v>
      </c>
      <c r="D29" s="5">
        <f t="shared" si="2"/>
        <v>182.528775</v>
      </c>
      <c r="E29" s="28">
        <f t="shared" si="0"/>
        <v>112.3254</v>
      </c>
      <c r="F29" s="28">
        <f t="shared" si="3"/>
        <v>154.44742500000001</v>
      </c>
      <c r="G29" s="28">
        <f t="shared" si="4"/>
        <v>561.62700000000007</v>
      </c>
    </row>
    <row r="30" spans="1:7" x14ac:dyDescent="0.25">
      <c r="A30" s="10" t="s">
        <v>34</v>
      </c>
      <c r="B30" s="53">
        <v>35.885680000000001</v>
      </c>
      <c r="C30" s="5">
        <f t="shared" si="5"/>
        <v>174.04554800000003</v>
      </c>
      <c r="D30" s="5">
        <f t="shared" si="2"/>
        <v>233.25692000000001</v>
      </c>
      <c r="E30" s="28">
        <f t="shared" si="0"/>
        <v>143.54272</v>
      </c>
      <c r="F30" s="28">
        <f t="shared" si="3"/>
        <v>197.37124000000003</v>
      </c>
      <c r="G30" s="28">
        <f t="shared" si="4"/>
        <v>717.71360000000004</v>
      </c>
    </row>
    <row r="31" spans="1:7" x14ac:dyDescent="0.25">
      <c r="A31" s="10" t="s">
        <v>35</v>
      </c>
      <c r="B31" s="53">
        <v>35.187960000000004</v>
      </c>
      <c r="C31" s="5">
        <f t="shared" si="5"/>
        <v>170.66160600000003</v>
      </c>
      <c r="D31" s="5">
        <f t="shared" si="2"/>
        <v>228.72174000000004</v>
      </c>
      <c r="E31" s="28">
        <f t="shared" si="0"/>
        <v>140.75184000000002</v>
      </c>
      <c r="F31" s="28">
        <f t="shared" si="3"/>
        <v>193.53378000000004</v>
      </c>
      <c r="G31" s="28">
        <f t="shared" si="4"/>
        <v>703.75920000000008</v>
      </c>
    </row>
    <row r="32" spans="1:7" x14ac:dyDescent="0.25">
      <c r="A32" s="10" t="s">
        <v>36</v>
      </c>
      <c r="B32" s="53">
        <v>29.338870000000004</v>
      </c>
      <c r="C32" s="5">
        <f t="shared" si="5"/>
        <v>142.2935195</v>
      </c>
      <c r="D32" s="5">
        <f t="shared" si="2"/>
        <v>190.70265500000002</v>
      </c>
      <c r="E32" s="28">
        <f t="shared" si="0"/>
        <v>117.35548000000001</v>
      </c>
      <c r="F32" s="28">
        <f t="shared" si="3"/>
        <v>161.36378500000001</v>
      </c>
      <c r="G32" s="28">
        <f t="shared" si="4"/>
        <v>586.77740000000006</v>
      </c>
    </row>
    <row r="33" spans="1:7" x14ac:dyDescent="0.25">
      <c r="A33" s="10" t="s">
        <v>37</v>
      </c>
      <c r="B33" s="53">
        <v>28.982089999999999</v>
      </c>
      <c r="C33" s="5">
        <f t="shared" si="5"/>
        <v>140.56313649999998</v>
      </c>
      <c r="D33" s="5">
        <f t="shared" si="2"/>
        <v>188.38358499999998</v>
      </c>
      <c r="E33" s="28">
        <f t="shared" si="0"/>
        <v>115.92836</v>
      </c>
      <c r="F33" s="28">
        <f t="shared" si="3"/>
        <v>159.40149499999998</v>
      </c>
      <c r="G33" s="28">
        <f t="shared" si="4"/>
        <v>579.64179999999999</v>
      </c>
    </row>
    <row r="34" spans="1:7" x14ac:dyDescent="0.25">
      <c r="A34" s="10" t="s">
        <v>38</v>
      </c>
      <c r="B34" s="53">
        <v>29.522089999999999</v>
      </c>
      <c r="C34" s="5">
        <f t="shared" si="5"/>
        <v>143.18213650000001</v>
      </c>
      <c r="D34" s="5">
        <f t="shared" si="2"/>
        <v>191.893585</v>
      </c>
      <c r="E34" s="28">
        <f t="shared" si="0"/>
        <v>118.08836000000001</v>
      </c>
      <c r="F34" s="28">
        <f t="shared" si="3"/>
        <v>162.37149500000001</v>
      </c>
      <c r="G34" s="28">
        <f t="shared" si="4"/>
        <v>590.44180000000006</v>
      </c>
    </row>
    <row r="35" spans="1:7" x14ac:dyDescent="0.25">
      <c r="A35" s="10" t="s">
        <v>78</v>
      </c>
      <c r="B35" s="53">
        <v>29.895849999999996</v>
      </c>
      <c r="C35" s="5">
        <f t="shared" si="5"/>
        <v>144.99487249999999</v>
      </c>
      <c r="D35" s="5">
        <f t="shared" si="2"/>
        <v>194.323025</v>
      </c>
      <c r="E35" s="28">
        <f t="shared" si="0"/>
        <v>119.5834</v>
      </c>
      <c r="F35" s="28">
        <f t="shared" si="3"/>
        <v>164.42717499999998</v>
      </c>
      <c r="G35" s="28">
        <f t="shared" si="4"/>
        <v>597.91699999999992</v>
      </c>
    </row>
    <row r="36" spans="1:7" x14ac:dyDescent="0.25">
      <c r="A36" s="10" t="s">
        <v>79</v>
      </c>
      <c r="B36" s="53">
        <v>29.744799999999998</v>
      </c>
      <c r="C36" s="5">
        <f t="shared" si="5"/>
        <v>144.26228</v>
      </c>
      <c r="D36" s="5">
        <f t="shared" si="2"/>
        <v>193.34119999999999</v>
      </c>
      <c r="E36" s="28">
        <f t="shared" si="0"/>
        <v>118.97919999999999</v>
      </c>
      <c r="F36" s="28">
        <f t="shared" si="3"/>
        <v>163.59639999999999</v>
      </c>
      <c r="G36" s="28">
        <f t="shared" si="4"/>
        <v>594.89599999999996</v>
      </c>
    </row>
    <row r="37" spans="1:7" x14ac:dyDescent="0.25">
      <c r="A37" s="10" t="s">
        <v>80</v>
      </c>
      <c r="B37" s="53">
        <v>28.972089999999998</v>
      </c>
      <c r="C37" s="5">
        <f t="shared" si="5"/>
        <v>140.51463649999999</v>
      </c>
      <c r="D37" s="5">
        <f t="shared" si="2"/>
        <v>188.31858499999998</v>
      </c>
      <c r="E37" s="28">
        <f t="shared" si="0"/>
        <v>115.88835999999999</v>
      </c>
      <c r="F37" s="28">
        <f t="shared" si="3"/>
        <v>159.346495</v>
      </c>
      <c r="G37" s="28">
        <f t="shared" si="4"/>
        <v>579.44179999999994</v>
      </c>
    </row>
    <row r="38" spans="1:7" x14ac:dyDescent="0.25">
      <c r="A38" s="10" t="s">
        <v>81</v>
      </c>
      <c r="B38" s="53">
        <v>28.236159999999998</v>
      </c>
      <c r="C38" s="5">
        <f t="shared" si="5"/>
        <v>136.94537600000001</v>
      </c>
      <c r="D38" s="5">
        <f t="shared" si="2"/>
        <v>183.53504000000001</v>
      </c>
      <c r="E38" s="28">
        <f t="shared" si="0"/>
        <v>112.94463999999999</v>
      </c>
      <c r="F38" s="28">
        <f t="shared" si="3"/>
        <v>155.29888</v>
      </c>
      <c r="G38" s="28">
        <f t="shared" si="4"/>
        <v>564.72320000000002</v>
      </c>
    </row>
    <row r="39" spans="1:7" x14ac:dyDescent="0.25">
      <c r="A39" s="10" t="s">
        <v>82</v>
      </c>
      <c r="B39" s="53">
        <v>29.60708</v>
      </c>
      <c r="C39" s="5">
        <f t="shared" si="5"/>
        <v>143.59433799999999</v>
      </c>
      <c r="D39" s="5">
        <f t="shared" si="2"/>
        <v>192.44602</v>
      </c>
      <c r="E39" s="28">
        <f t="shared" si="0"/>
        <v>118.42832</v>
      </c>
      <c r="F39" s="28">
        <f t="shared" si="3"/>
        <v>162.83894000000001</v>
      </c>
      <c r="G39" s="28">
        <f t="shared" si="4"/>
        <v>592.14160000000004</v>
      </c>
    </row>
    <row r="40" spans="1:7" x14ac:dyDescent="0.25">
      <c r="A40" s="10" t="s">
        <v>83</v>
      </c>
      <c r="B40" s="53">
        <v>29.398689999999998</v>
      </c>
      <c r="C40" s="5">
        <f t="shared" si="5"/>
        <v>142.58364649999999</v>
      </c>
      <c r="D40" s="5">
        <f t="shared" si="2"/>
        <v>191.09148499999998</v>
      </c>
      <c r="E40" s="28">
        <f t="shared" si="0"/>
        <v>117.59475999999999</v>
      </c>
      <c r="F40" s="28">
        <f t="shared" si="3"/>
        <v>161.69279499999999</v>
      </c>
      <c r="G40" s="28">
        <f t="shared" si="4"/>
        <v>587.97379999999998</v>
      </c>
    </row>
    <row r="41" spans="1:7" x14ac:dyDescent="0.25">
      <c r="A41" s="10" t="s">
        <v>39</v>
      </c>
      <c r="B41" s="53">
        <v>29.32469</v>
      </c>
      <c r="C41" s="5">
        <f t="shared" si="5"/>
        <v>142.22474650000001</v>
      </c>
      <c r="D41" s="5">
        <f t="shared" si="2"/>
        <v>190.61048500000001</v>
      </c>
      <c r="E41" s="28">
        <f t="shared" si="0"/>
        <v>117.29876</v>
      </c>
      <c r="F41" s="28">
        <f t="shared" si="3"/>
        <v>161.28579500000001</v>
      </c>
      <c r="G41" s="28">
        <f t="shared" si="4"/>
        <v>586.49379999999996</v>
      </c>
    </row>
    <row r="42" spans="1:7" x14ac:dyDescent="0.25">
      <c r="A42" s="10" t="s">
        <v>40</v>
      </c>
      <c r="B42" s="53">
        <v>29.24109</v>
      </c>
      <c r="C42" s="5">
        <f t="shared" si="5"/>
        <v>141.8192865</v>
      </c>
      <c r="D42" s="5">
        <f t="shared" si="2"/>
        <v>190.06708499999999</v>
      </c>
      <c r="E42" s="28">
        <f t="shared" si="0"/>
        <v>116.96436</v>
      </c>
      <c r="F42" s="28">
        <f t="shared" si="3"/>
        <v>160.82599500000001</v>
      </c>
      <c r="G42" s="28">
        <f t="shared" si="4"/>
        <v>584.82180000000005</v>
      </c>
    </row>
    <row r="43" spans="1:7" x14ac:dyDescent="0.25">
      <c r="A43" s="10" t="s">
        <v>41</v>
      </c>
      <c r="B43" s="53">
        <v>25.362129999999997</v>
      </c>
      <c r="C43" s="5">
        <f t="shared" si="5"/>
        <v>123.00633049999999</v>
      </c>
      <c r="D43" s="5">
        <f t="shared" si="2"/>
        <v>164.85384499999998</v>
      </c>
      <c r="E43" s="28">
        <f t="shared" si="0"/>
        <v>101.44851999999999</v>
      </c>
      <c r="F43" s="28">
        <f t="shared" si="3"/>
        <v>139.49171499999997</v>
      </c>
      <c r="G43" s="28">
        <f t="shared" si="4"/>
        <v>507.24259999999992</v>
      </c>
    </row>
    <row r="44" spans="1:7" x14ac:dyDescent="0.25">
      <c r="A44" s="10" t="s">
        <v>42</v>
      </c>
      <c r="B44" s="53">
        <v>28.918839999999999</v>
      </c>
      <c r="C44" s="5">
        <f t="shared" si="5"/>
        <v>140.25637399999999</v>
      </c>
      <c r="D44" s="5">
        <f t="shared" si="2"/>
        <v>187.97246000000001</v>
      </c>
      <c r="E44" s="28">
        <f t="shared" si="0"/>
        <v>115.67536000000001</v>
      </c>
      <c r="F44" s="28">
        <f t="shared" si="3"/>
        <v>159.05362</v>
      </c>
      <c r="G44" s="28">
        <f t="shared" si="4"/>
        <v>578.3768</v>
      </c>
    </row>
    <row r="45" spans="1:7" x14ac:dyDescent="0.25">
      <c r="A45" s="10" t="s">
        <v>43</v>
      </c>
      <c r="B45" s="53">
        <v>28.918839999999999</v>
      </c>
      <c r="C45" s="5">
        <f t="shared" si="5"/>
        <v>140.25637399999999</v>
      </c>
      <c r="D45" s="5">
        <f t="shared" si="2"/>
        <v>187.97246000000001</v>
      </c>
      <c r="E45" s="28">
        <f t="shared" si="0"/>
        <v>115.67536000000001</v>
      </c>
      <c r="F45" s="28">
        <f t="shared" si="3"/>
        <v>159.05362</v>
      </c>
      <c r="G45" s="28">
        <f t="shared" si="4"/>
        <v>578.3768</v>
      </c>
    </row>
    <row r="46" spans="1:7" x14ac:dyDescent="0.25">
      <c r="A46" s="10" t="s">
        <v>44</v>
      </c>
      <c r="B46" s="53">
        <v>28.18291</v>
      </c>
      <c r="C46" s="5">
        <f t="shared" si="5"/>
        <v>136.68711350000001</v>
      </c>
      <c r="D46" s="5">
        <f t="shared" si="2"/>
        <v>183.18891500000001</v>
      </c>
      <c r="E46" s="28">
        <f t="shared" si="0"/>
        <v>112.73164000000001</v>
      </c>
      <c r="F46" s="28">
        <f t="shared" si="3"/>
        <v>155.00600500000002</v>
      </c>
      <c r="G46" s="28">
        <f t="shared" si="4"/>
        <v>563.65820000000008</v>
      </c>
    </row>
    <row r="47" spans="1:7" x14ac:dyDescent="0.25">
      <c r="A47" s="10" t="s">
        <v>45</v>
      </c>
      <c r="B47" s="53">
        <v>28.18291</v>
      </c>
      <c r="C47" s="5">
        <f t="shared" si="5"/>
        <v>136.68711350000001</v>
      </c>
      <c r="D47" s="5">
        <f t="shared" si="2"/>
        <v>183.18891500000001</v>
      </c>
      <c r="E47" s="28">
        <f t="shared" si="0"/>
        <v>112.73164000000001</v>
      </c>
      <c r="F47" s="28">
        <f t="shared" si="3"/>
        <v>155.00600500000002</v>
      </c>
      <c r="G47" s="28">
        <f t="shared" si="4"/>
        <v>563.65820000000008</v>
      </c>
    </row>
    <row r="48" spans="1:7" x14ac:dyDescent="0.25">
      <c r="A48" s="10" t="s">
        <v>46</v>
      </c>
      <c r="B48" s="53">
        <v>29.654330000000002</v>
      </c>
      <c r="C48" s="5">
        <f t="shared" si="5"/>
        <v>143.82350050000002</v>
      </c>
      <c r="D48" s="5">
        <f t="shared" si="2"/>
        <v>192.75314500000002</v>
      </c>
      <c r="E48" s="28">
        <f t="shared" si="0"/>
        <v>118.61732000000001</v>
      </c>
      <c r="F48" s="28">
        <f t="shared" si="3"/>
        <v>163.09881500000003</v>
      </c>
      <c r="G48" s="28">
        <f t="shared" si="4"/>
        <v>593.08660000000009</v>
      </c>
    </row>
    <row r="49" spans="1:7" x14ac:dyDescent="0.25">
      <c r="A49" s="10" t="s">
        <v>47</v>
      </c>
      <c r="B49" s="53">
        <v>26.285440000000001</v>
      </c>
      <c r="C49" s="5">
        <f t="shared" si="5"/>
        <v>127.48438400000001</v>
      </c>
      <c r="D49" s="5">
        <f t="shared" si="2"/>
        <v>170.85535999999999</v>
      </c>
      <c r="E49" s="28">
        <f t="shared" si="0"/>
        <v>105.14176</v>
      </c>
      <c r="F49" s="28">
        <f t="shared" si="3"/>
        <v>144.56992</v>
      </c>
      <c r="G49" s="28">
        <f t="shared" si="4"/>
        <v>525.7088</v>
      </c>
    </row>
    <row r="50" spans="1:7" x14ac:dyDescent="0.25">
      <c r="A50" s="10" t="s">
        <v>48</v>
      </c>
      <c r="B50" s="53">
        <v>29.654330000000002</v>
      </c>
      <c r="C50" s="5">
        <f t="shared" si="5"/>
        <v>143.82350050000002</v>
      </c>
      <c r="D50" s="5">
        <f t="shared" si="2"/>
        <v>192.75314500000002</v>
      </c>
      <c r="E50" s="28">
        <f t="shared" si="0"/>
        <v>118.61732000000001</v>
      </c>
      <c r="F50" s="28">
        <f t="shared" si="3"/>
        <v>163.09881500000003</v>
      </c>
      <c r="G50" s="28">
        <f t="shared" si="4"/>
        <v>593.08660000000009</v>
      </c>
    </row>
    <row r="51" spans="1:7" x14ac:dyDescent="0.25">
      <c r="A51" s="10" t="s">
        <v>49</v>
      </c>
      <c r="B51" s="53">
        <v>26.285440000000001</v>
      </c>
      <c r="C51" s="5">
        <f t="shared" si="5"/>
        <v>127.48438400000001</v>
      </c>
      <c r="D51" s="5">
        <f t="shared" si="2"/>
        <v>170.85535999999999</v>
      </c>
      <c r="E51" s="28">
        <f t="shared" si="0"/>
        <v>105.14176</v>
      </c>
      <c r="F51" s="28">
        <f t="shared" si="3"/>
        <v>144.56992</v>
      </c>
      <c r="G51" s="28">
        <f t="shared" si="4"/>
        <v>525.7088</v>
      </c>
    </row>
    <row r="52" spans="1:7" x14ac:dyDescent="0.25">
      <c r="A52" s="10" t="s">
        <v>50</v>
      </c>
      <c r="B52" s="53">
        <v>29.308870000000002</v>
      </c>
      <c r="C52" s="5">
        <f t="shared" si="5"/>
        <v>142.14801950000003</v>
      </c>
      <c r="D52" s="5">
        <f t="shared" si="2"/>
        <v>190.50765500000003</v>
      </c>
      <c r="E52" s="28">
        <f t="shared" si="0"/>
        <v>117.23548000000002</v>
      </c>
      <c r="F52" s="28">
        <f t="shared" si="3"/>
        <v>161.19878500000002</v>
      </c>
      <c r="G52" s="28">
        <f t="shared" si="4"/>
        <v>586.17740000000003</v>
      </c>
    </row>
    <row r="53" spans="1:7" x14ac:dyDescent="0.25">
      <c r="A53" s="10" t="s">
        <v>51</v>
      </c>
      <c r="B53" s="53">
        <v>28.952089999999998</v>
      </c>
      <c r="C53" s="5">
        <f t="shared" si="5"/>
        <v>140.41763649999999</v>
      </c>
      <c r="D53" s="5">
        <f t="shared" si="2"/>
        <v>188.18858499999999</v>
      </c>
      <c r="E53" s="28">
        <f t="shared" si="0"/>
        <v>115.80835999999999</v>
      </c>
      <c r="F53" s="28">
        <f t="shared" si="3"/>
        <v>159.23649499999999</v>
      </c>
      <c r="G53" s="28">
        <f t="shared" si="4"/>
        <v>579.04179999999997</v>
      </c>
    </row>
    <row r="54" spans="1:7" x14ac:dyDescent="0.25">
      <c r="A54" s="10" t="s">
        <v>52</v>
      </c>
      <c r="B54" s="53">
        <v>23.235669999999999</v>
      </c>
      <c r="C54" s="5">
        <f t="shared" si="5"/>
        <v>112.6929995</v>
      </c>
      <c r="D54" s="5">
        <f t="shared" si="2"/>
        <v>151.03185500000001</v>
      </c>
      <c r="E54" s="28">
        <f t="shared" si="0"/>
        <v>92.942679999999996</v>
      </c>
      <c r="F54" s="28">
        <f t="shared" si="3"/>
        <v>127.79618499999999</v>
      </c>
      <c r="G54" s="28">
        <f t="shared" si="4"/>
        <v>464.71339999999998</v>
      </c>
    </row>
    <row r="55" spans="1:7" x14ac:dyDescent="0.25">
      <c r="A55" s="10" t="s">
        <v>53</v>
      </c>
      <c r="B55" s="53">
        <v>29.013299999999997</v>
      </c>
      <c r="C55" s="5">
        <f t="shared" si="5"/>
        <v>140.714505</v>
      </c>
      <c r="D55" s="5">
        <f t="shared" si="2"/>
        <v>188.58644999999999</v>
      </c>
      <c r="E55" s="28">
        <f t="shared" si="0"/>
        <v>116.05319999999999</v>
      </c>
      <c r="F55" s="28">
        <f t="shared" si="3"/>
        <v>159.57315</v>
      </c>
      <c r="G55" s="28">
        <f t="shared" si="4"/>
        <v>580.26599999999996</v>
      </c>
    </row>
    <row r="56" spans="1:7" x14ac:dyDescent="0.25">
      <c r="A56" s="10" t="s">
        <v>54</v>
      </c>
      <c r="B56" s="53">
        <v>25.319699999999997</v>
      </c>
      <c r="C56" s="5">
        <f t="shared" si="5"/>
        <v>122.80054499999999</v>
      </c>
      <c r="D56" s="5">
        <f t="shared" si="2"/>
        <v>164.57804999999999</v>
      </c>
      <c r="E56" s="28">
        <f t="shared" si="0"/>
        <v>101.27879999999999</v>
      </c>
      <c r="F56" s="28">
        <f t="shared" si="3"/>
        <v>139.25834999999998</v>
      </c>
      <c r="G56" s="28">
        <f t="shared" si="4"/>
        <v>506.39399999999995</v>
      </c>
    </row>
    <row r="57" spans="1:7" x14ac:dyDescent="0.25">
      <c r="A57" s="10" t="s">
        <v>55</v>
      </c>
      <c r="B57" s="53">
        <v>29.089489999999998</v>
      </c>
      <c r="C57" s="5">
        <f t="shared" si="5"/>
        <v>141.08402649999999</v>
      </c>
      <c r="D57" s="5">
        <f t="shared" si="2"/>
        <v>189.08168499999999</v>
      </c>
      <c r="E57" s="28">
        <f t="shared" si="0"/>
        <v>116.35795999999999</v>
      </c>
      <c r="F57" s="28">
        <f t="shared" si="3"/>
        <v>159.99219499999998</v>
      </c>
      <c r="G57" s="28">
        <f t="shared" si="4"/>
        <v>581.78980000000001</v>
      </c>
    </row>
    <row r="58" spans="1:7" x14ac:dyDescent="0.25">
      <c r="A58" s="10" t="s">
        <v>56</v>
      </c>
      <c r="B58" s="53">
        <v>25.160719999999998</v>
      </c>
      <c r="C58" s="5">
        <f t="shared" si="5"/>
        <v>122.02949199999999</v>
      </c>
      <c r="D58" s="5">
        <f t="shared" si="2"/>
        <v>163.54467999999997</v>
      </c>
      <c r="E58" s="28">
        <f t="shared" si="0"/>
        <v>100.64287999999999</v>
      </c>
      <c r="F58" s="28">
        <f t="shared" si="3"/>
        <v>138.38395999999997</v>
      </c>
      <c r="G58" s="28">
        <f t="shared" si="4"/>
        <v>503.21439999999996</v>
      </c>
    </row>
    <row r="59" spans="1:7" x14ac:dyDescent="0.25">
      <c r="A59" s="10" t="s">
        <v>57</v>
      </c>
      <c r="B59" s="53">
        <v>25.39592</v>
      </c>
      <c r="C59" s="5">
        <f t="shared" si="5"/>
        <v>123.17021200000001</v>
      </c>
      <c r="D59" s="5">
        <f t="shared" si="2"/>
        <v>165.07348000000002</v>
      </c>
      <c r="E59" s="28">
        <f t="shared" si="0"/>
        <v>101.58368000000002</v>
      </c>
      <c r="F59" s="28">
        <f t="shared" si="3"/>
        <v>139.67756</v>
      </c>
      <c r="G59" s="28">
        <f t="shared" si="4"/>
        <v>507.91840000000002</v>
      </c>
    </row>
    <row r="60" spans="1:7" x14ac:dyDescent="0.25">
      <c r="A60" s="10" t="s">
        <v>58</v>
      </c>
      <c r="B60" s="53">
        <v>25.664740000000002</v>
      </c>
      <c r="C60" s="5">
        <f t="shared" si="5"/>
        <v>124.473989</v>
      </c>
      <c r="D60" s="5">
        <f t="shared" si="2"/>
        <v>166.82081000000002</v>
      </c>
      <c r="E60" s="28">
        <f t="shared" si="0"/>
        <v>102.65896000000001</v>
      </c>
      <c r="F60" s="28">
        <f t="shared" si="3"/>
        <v>141.15607</v>
      </c>
      <c r="G60" s="28">
        <f t="shared" si="4"/>
        <v>513.29480000000001</v>
      </c>
    </row>
    <row r="61" spans="1:7" x14ac:dyDescent="0.25">
      <c r="A61" s="10" t="s">
        <v>59</v>
      </c>
      <c r="B61" s="53">
        <v>29.583079999999999</v>
      </c>
      <c r="C61" s="5">
        <f t="shared" si="5"/>
        <v>143.47793799999999</v>
      </c>
      <c r="D61" s="5">
        <f t="shared" si="2"/>
        <v>192.29002</v>
      </c>
      <c r="E61" s="28">
        <f t="shared" si="0"/>
        <v>118.33232000000001</v>
      </c>
      <c r="F61" s="28">
        <f t="shared" si="3"/>
        <v>162.70694</v>
      </c>
      <c r="G61" s="28">
        <f t="shared" si="4"/>
        <v>591.66160000000002</v>
      </c>
    </row>
    <row r="62" spans="1:7" x14ac:dyDescent="0.25">
      <c r="A62" s="10" t="s">
        <v>60</v>
      </c>
      <c r="B62" s="53">
        <v>30.013079999999999</v>
      </c>
      <c r="C62" s="5">
        <f t="shared" si="5"/>
        <v>145.56343799999999</v>
      </c>
      <c r="D62" s="5">
        <f t="shared" si="2"/>
        <v>195.08501999999999</v>
      </c>
      <c r="E62" s="28">
        <f t="shared" si="0"/>
        <v>120.05231999999999</v>
      </c>
      <c r="F62" s="28">
        <f t="shared" si="3"/>
        <v>165.07193999999998</v>
      </c>
      <c r="G62" s="28">
        <f t="shared" si="4"/>
        <v>600.26159999999993</v>
      </c>
    </row>
    <row r="63" spans="1:7" x14ac:dyDescent="0.25">
      <c r="A63" s="10" t="s">
        <v>61</v>
      </c>
      <c r="B63" s="53">
        <v>29.488870000000002</v>
      </c>
      <c r="C63" s="5">
        <f t="shared" si="5"/>
        <v>143.02101950000002</v>
      </c>
      <c r="D63" s="5">
        <f t="shared" si="2"/>
        <v>191.67765500000002</v>
      </c>
      <c r="E63" s="28">
        <f t="shared" si="0"/>
        <v>117.95548000000001</v>
      </c>
      <c r="F63" s="28">
        <f t="shared" si="3"/>
        <v>162.18878500000002</v>
      </c>
      <c r="G63" s="28">
        <f t="shared" si="4"/>
        <v>589.77740000000006</v>
      </c>
    </row>
    <row r="64" spans="1:7" x14ac:dyDescent="0.25">
      <c r="A64" s="10" t="s">
        <v>62</v>
      </c>
      <c r="B64" s="53">
        <v>29.33146</v>
      </c>
      <c r="C64" s="5">
        <f t="shared" si="5"/>
        <v>142.25758099999999</v>
      </c>
      <c r="D64" s="5">
        <f t="shared" si="2"/>
        <v>190.65449000000001</v>
      </c>
      <c r="E64" s="28">
        <f t="shared" si="0"/>
        <v>117.32584</v>
      </c>
      <c r="F64" s="28">
        <f t="shared" si="3"/>
        <v>161.32302999999999</v>
      </c>
      <c r="G64" s="28">
        <f t="shared" si="4"/>
        <v>586.62919999999997</v>
      </c>
    </row>
    <row r="65" spans="1:7" x14ac:dyDescent="0.25">
      <c r="A65" s="10" t="s">
        <v>63</v>
      </c>
      <c r="B65" s="53">
        <v>28.85886</v>
      </c>
      <c r="C65" s="5">
        <f t="shared" si="5"/>
        <v>139.96547100000001</v>
      </c>
      <c r="D65" s="5">
        <f t="shared" si="2"/>
        <v>187.58259000000001</v>
      </c>
      <c r="E65" s="28">
        <f t="shared" si="0"/>
        <v>115.43544</v>
      </c>
      <c r="F65" s="28">
        <f t="shared" si="3"/>
        <v>158.72372999999999</v>
      </c>
      <c r="G65" s="28">
        <f t="shared" si="4"/>
        <v>577.17719999999997</v>
      </c>
    </row>
    <row r="66" spans="1:7" x14ac:dyDescent="0.25">
      <c r="A66" s="10" t="s">
        <v>64</v>
      </c>
      <c r="B66" s="53">
        <v>29.71885</v>
      </c>
      <c r="C66" s="5">
        <f t="shared" si="5"/>
        <v>144.13642250000001</v>
      </c>
      <c r="D66" s="5">
        <f t="shared" si="2"/>
        <v>193.17252500000001</v>
      </c>
      <c r="E66" s="28">
        <f t="shared" si="0"/>
        <v>118.8754</v>
      </c>
      <c r="F66" s="28">
        <f t="shared" si="3"/>
        <v>163.453675</v>
      </c>
      <c r="G66" s="28">
        <f t="shared" si="4"/>
        <v>594.37700000000007</v>
      </c>
    </row>
    <row r="67" spans="1:7" x14ac:dyDescent="0.25">
      <c r="A67" s="10" t="s">
        <v>65</v>
      </c>
      <c r="B67" s="53">
        <v>26.349959999999999</v>
      </c>
      <c r="C67" s="5">
        <f t="shared" ref="C67:C81" si="6">(B67*0.001)*4850</f>
        <v>127.79730599999999</v>
      </c>
      <c r="D67" s="5">
        <f t="shared" ref="D67:D81" si="7">(B67*0.001)*6500</f>
        <v>171.27473999999998</v>
      </c>
      <c r="E67" s="28">
        <f t="shared" ref="E67:E81" si="8">(B67*0.001)*4000</f>
        <v>105.39984</v>
      </c>
      <c r="F67" s="28">
        <f t="shared" ref="F67:F81" si="9">(B67*0.001)*5500</f>
        <v>144.92478</v>
      </c>
      <c r="G67" s="28">
        <f t="shared" ref="G67:G80" si="10">(B67*0.001)*20000</f>
        <v>526.99919999999997</v>
      </c>
    </row>
    <row r="68" spans="1:7" x14ac:dyDescent="0.25">
      <c r="A68" s="10" t="s">
        <v>66</v>
      </c>
      <c r="B68" s="53">
        <v>29.354579999999999</v>
      </c>
      <c r="C68" s="5">
        <f t="shared" si="6"/>
        <v>142.36971299999999</v>
      </c>
      <c r="D68" s="5">
        <f t="shared" si="7"/>
        <v>190.80476999999999</v>
      </c>
      <c r="E68" s="28">
        <f t="shared" si="8"/>
        <v>117.41831999999999</v>
      </c>
      <c r="F68" s="28">
        <f t="shared" si="9"/>
        <v>161.45018999999999</v>
      </c>
      <c r="G68" s="28">
        <f t="shared" si="10"/>
        <v>587.09159999999997</v>
      </c>
    </row>
    <row r="69" spans="1:7" x14ac:dyDescent="0.25">
      <c r="A69" s="10" t="s">
        <v>84</v>
      </c>
      <c r="B69" s="53">
        <v>25.452489999999997</v>
      </c>
      <c r="C69" s="5">
        <f t="shared" si="6"/>
        <v>123.44457649999998</v>
      </c>
      <c r="D69" s="5">
        <f t="shared" si="7"/>
        <v>165.44118499999999</v>
      </c>
      <c r="E69" s="28">
        <f t="shared" si="8"/>
        <v>101.80995999999999</v>
      </c>
      <c r="F69" s="28">
        <f t="shared" si="9"/>
        <v>139.98869499999998</v>
      </c>
      <c r="G69" s="28">
        <f t="shared" si="10"/>
        <v>509.04979999999995</v>
      </c>
    </row>
    <row r="70" spans="1:7" x14ac:dyDescent="0.25">
      <c r="A70" s="10" t="s">
        <v>85</v>
      </c>
      <c r="B70" s="53">
        <v>29.36159</v>
      </c>
      <c r="C70" s="5">
        <f t="shared" si="6"/>
        <v>142.40371149999999</v>
      </c>
      <c r="D70" s="5">
        <f t="shared" si="7"/>
        <v>190.850335</v>
      </c>
      <c r="E70" s="28">
        <f t="shared" si="8"/>
        <v>117.44636</v>
      </c>
      <c r="F70" s="28">
        <f t="shared" si="9"/>
        <v>161.48874499999999</v>
      </c>
      <c r="G70" s="28">
        <f t="shared" si="10"/>
        <v>587.23180000000002</v>
      </c>
    </row>
    <row r="71" spans="1:7" x14ac:dyDescent="0.25">
      <c r="A71" s="10" t="s">
        <v>86</v>
      </c>
      <c r="B71" s="53">
        <v>25.43282</v>
      </c>
      <c r="C71" s="5">
        <f t="shared" si="6"/>
        <v>123.349177</v>
      </c>
      <c r="D71" s="5">
        <f t="shared" si="7"/>
        <v>165.31332999999998</v>
      </c>
      <c r="E71" s="28">
        <f t="shared" si="8"/>
        <v>101.73128</v>
      </c>
      <c r="F71" s="28">
        <f t="shared" si="9"/>
        <v>139.88050999999999</v>
      </c>
      <c r="G71" s="28">
        <f t="shared" si="10"/>
        <v>508.65639999999996</v>
      </c>
    </row>
    <row r="72" spans="1:7" x14ac:dyDescent="0.25">
      <c r="A72" s="10" t="s">
        <v>87</v>
      </c>
      <c r="B72" s="53">
        <v>28.15306</v>
      </c>
      <c r="C72" s="5">
        <f t="shared" si="6"/>
        <v>136.54234099999999</v>
      </c>
      <c r="D72" s="5">
        <f t="shared" si="7"/>
        <v>182.99489</v>
      </c>
      <c r="E72" s="28">
        <f t="shared" si="8"/>
        <v>112.61224</v>
      </c>
      <c r="F72" s="28">
        <f t="shared" si="9"/>
        <v>154.84183000000002</v>
      </c>
      <c r="G72" s="28">
        <f t="shared" si="10"/>
        <v>563.06119999999999</v>
      </c>
    </row>
    <row r="73" spans="1:7" x14ac:dyDescent="0.25">
      <c r="A73" s="10" t="s">
        <v>88</v>
      </c>
      <c r="B73" s="53">
        <v>25.701640000000001</v>
      </c>
      <c r="C73" s="5">
        <f t="shared" si="6"/>
        <v>124.65295400000001</v>
      </c>
      <c r="D73" s="5">
        <f t="shared" si="7"/>
        <v>167.06066000000001</v>
      </c>
      <c r="E73" s="28">
        <f t="shared" si="8"/>
        <v>102.80656</v>
      </c>
      <c r="F73" s="28">
        <f t="shared" si="9"/>
        <v>141.35902000000002</v>
      </c>
      <c r="G73" s="28">
        <f t="shared" si="10"/>
        <v>514.03280000000007</v>
      </c>
    </row>
    <row r="74" spans="1:7" x14ac:dyDescent="0.25">
      <c r="A74" s="10" t="s">
        <v>67</v>
      </c>
      <c r="B74" s="53">
        <v>29.170189999999998</v>
      </c>
      <c r="C74" s="5">
        <f t="shared" si="6"/>
        <v>141.47542149999998</v>
      </c>
      <c r="D74" s="5">
        <f t="shared" si="7"/>
        <v>189.606235</v>
      </c>
      <c r="E74" s="28">
        <f t="shared" si="8"/>
        <v>116.68075999999999</v>
      </c>
      <c r="F74" s="28">
        <f t="shared" si="9"/>
        <v>160.43604499999998</v>
      </c>
      <c r="G74" s="28">
        <f t="shared" si="10"/>
        <v>583.40379999999993</v>
      </c>
    </row>
    <row r="75" spans="1:7" x14ac:dyDescent="0.25">
      <c r="A75" s="10" t="s">
        <v>68</v>
      </c>
      <c r="B75" s="53">
        <v>25.476589999999998</v>
      </c>
      <c r="C75" s="5">
        <f t="shared" si="6"/>
        <v>123.56146149999998</v>
      </c>
      <c r="D75" s="5">
        <f t="shared" si="7"/>
        <v>165.59783499999998</v>
      </c>
      <c r="E75" s="28">
        <f t="shared" si="8"/>
        <v>101.90635999999999</v>
      </c>
      <c r="F75" s="28">
        <f t="shared" si="9"/>
        <v>140.12124499999999</v>
      </c>
      <c r="G75" s="28">
        <f t="shared" si="10"/>
        <v>509.53179999999992</v>
      </c>
    </row>
    <row r="76" spans="1:7" x14ac:dyDescent="0.25">
      <c r="A76" s="10" t="s">
        <v>69</v>
      </c>
      <c r="B76" s="53">
        <v>29.51098</v>
      </c>
      <c r="C76" s="5">
        <f t="shared" si="6"/>
        <v>143.128253</v>
      </c>
      <c r="D76" s="5">
        <f t="shared" si="7"/>
        <v>191.82137</v>
      </c>
      <c r="E76" s="28">
        <f t="shared" si="8"/>
        <v>118.04392</v>
      </c>
      <c r="F76" s="28">
        <f t="shared" si="9"/>
        <v>162.31038999999998</v>
      </c>
      <c r="G76" s="28">
        <f t="shared" si="10"/>
        <v>590.21960000000001</v>
      </c>
    </row>
    <row r="77" spans="1:7" x14ac:dyDescent="0.25">
      <c r="A77" s="10" t="s">
        <v>70</v>
      </c>
      <c r="B77" s="53">
        <v>29.302589999999999</v>
      </c>
      <c r="C77" s="5">
        <f t="shared" si="6"/>
        <v>142.11756149999999</v>
      </c>
      <c r="D77" s="5">
        <f t="shared" si="7"/>
        <v>190.466835</v>
      </c>
      <c r="E77" s="28">
        <f t="shared" si="8"/>
        <v>117.21035999999999</v>
      </c>
      <c r="F77" s="28">
        <f t="shared" si="9"/>
        <v>161.16424499999999</v>
      </c>
      <c r="G77" s="28">
        <f t="shared" si="10"/>
        <v>586.05179999999996</v>
      </c>
    </row>
    <row r="78" spans="1:7" x14ac:dyDescent="0.25">
      <c r="A78" s="10" t="s">
        <v>71</v>
      </c>
      <c r="B78" s="53">
        <v>25.574189999999998</v>
      </c>
      <c r="C78" s="5">
        <f t="shared" si="6"/>
        <v>124.03482150000001</v>
      </c>
      <c r="D78" s="5">
        <f t="shared" si="7"/>
        <v>166.232235</v>
      </c>
      <c r="E78" s="28">
        <f t="shared" si="8"/>
        <v>102.29676000000001</v>
      </c>
      <c r="F78" s="28">
        <f t="shared" si="9"/>
        <v>140.65804499999999</v>
      </c>
      <c r="G78" s="28">
        <f t="shared" si="10"/>
        <v>511.48380000000003</v>
      </c>
    </row>
    <row r="79" spans="1:7" x14ac:dyDescent="0.25">
      <c r="A79" s="10" t="s">
        <v>72</v>
      </c>
      <c r="B79" s="53">
        <v>25.574189999999998</v>
      </c>
      <c r="C79" s="5">
        <f t="shared" si="6"/>
        <v>124.03482150000001</v>
      </c>
      <c r="D79" s="5">
        <f t="shared" si="7"/>
        <v>166.232235</v>
      </c>
      <c r="E79" s="28">
        <f t="shared" si="8"/>
        <v>102.29676000000001</v>
      </c>
      <c r="F79" s="28">
        <f t="shared" si="9"/>
        <v>140.65804499999999</v>
      </c>
      <c r="G79" s="28">
        <f t="shared" si="10"/>
        <v>511.48380000000003</v>
      </c>
    </row>
    <row r="80" spans="1:7" x14ac:dyDescent="0.25">
      <c r="A80" s="10" t="s">
        <v>73</v>
      </c>
      <c r="B80" s="53">
        <v>26.107289999999999</v>
      </c>
      <c r="C80" s="5">
        <f t="shared" si="6"/>
        <v>126.62035649999999</v>
      </c>
      <c r="D80" s="5">
        <f t="shared" si="7"/>
        <v>169.697385</v>
      </c>
      <c r="E80" s="28">
        <f t="shared" si="8"/>
        <v>104.42916</v>
      </c>
      <c r="F80" s="28">
        <f t="shared" si="9"/>
        <v>143.59009499999999</v>
      </c>
      <c r="G80" s="28">
        <f t="shared" si="10"/>
        <v>522.14580000000001</v>
      </c>
    </row>
    <row r="81" spans="1:7" x14ac:dyDescent="0.25">
      <c r="A81" s="10" t="s">
        <v>74</v>
      </c>
      <c r="B81" s="53">
        <v>29.159269999999999</v>
      </c>
      <c r="C81" s="5">
        <f t="shared" si="6"/>
        <v>141.4224595</v>
      </c>
      <c r="D81" s="5">
        <f t="shared" si="7"/>
        <v>189.53525500000001</v>
      </c>
      <c r="E81" s="28">
        <f t="shared" si="8"/>
        <v>116.63708</v>
      </c>
      <c r="F81" s="28">
        <f t="shared" si="9"/>
        <v>160.37598500000001</v>
      </c>
      <c r="G81" s="28">
        <f>(B81*0.001)*20000</f>
        <v>583.18540000000007</v>
      </c>
    </row>
    <row r="82" spans="1:7" x14ac:dyDescent="0.25">
      <c r="A82" s="54"/>
      <c r="B82" s="55"/>
      <c r="C82" s="19"/>
      <c r="D82" s="19"/>
      <c r="E82" s="56"/>
    </row>
    <row r="83" spans="1:7" x14ac:dyDescent="0.25">
      <c r="A83" s="57"/>
      <c r="B83" s="58"/>
      <c r="C83" s="19"/>
      <c r="D83" s="19"/>
      <c r="E83" s="56"/>
    </row>
    <row r="84" spans="1:7" x14ac:dyDescent="0.25">
      <c r="A84" s="57"/>
      <c r="B84" s="58"/>
      <c r="C84" s="19"/>
      <c r="D84" s="19"/>
      <c r="E84" s="56"/>
    </row>
    <row r="85" spans="1:7" x14ac:dyDescent="0.25">
      <c r="A85" s="57"/>
      <c r="B85" s="58"/>
      <c r="C85" s="19"/>
      <c r="D85" s="19"/>
      <c r="E85" s="56"/>
    </row>
    <row r="86" spans="1:7" ht="30" customHeight="1" x14ac:dyDescent="0.25">
      <c r="B86" s="63"/>
      <c r="C86" s="64" t="s">
        <v>95</v>
      </c>
      <c r="D86" s="64" t="s">
        <v>105</v>
      </c>
      <c r="E86" s="64" t="s">
        <v>106</v>
      </c>
      <c r="F86" s="64" t="s">
        <v>140</v>
      </c>
      <c r="G86" s="64" t="s">
        <v>141</v>
      </c>
    </row>
    <row r="87" spans="1:7" x14ac:dyDescent="0.25">
      <c r="B87" t="s">
        <v>137</v>
      </c>
      <c r="C87" s="19">
        <f t="shared" ref="C87:D87" si="11">AVERAGE(C2:C85)</f>
        <v>144.90116868124994</v>
      </c>
      <c r="D87" s="19">
        <f t="shared" si="11"/>
        <v>194.19744256249996</v>
      </c>
      <c r="E87" s="19">
        <f>AVERAGE(E2:E85)</f>
        <v>119.50611850000003</v>
      </c>
      <c r="F87" s="19">
        <f t="shared" ref="F87:G87" si="12">AVERAGE(F2:F85)</f>
        <v>164.32091293750003</v>
      </c>
      <c r="G87" s="19">
        <f t="shared" si="12"/>
        <v>597.53059250000001</v>
      </c>
    </row>
    <row r="88" spans="1:7" x14ac:dyDescent="0.25">
      <c r="B88" t="s">
        <v>135</v>
      </c>
      <c r="C88" s="19">
        <f>MIN(C2:C85)</f>
        <v>112.6929995</v>
      </c>
      <c r="D88" s="19">
        <f t="shared" ref="D88:E88" si="13">MIN(D2:D85)</f>
        <v>151.03185500000001</v>
      </c>
      <c r="E88" s="19">
        <f t="shared" si="13"/>
        <v>92.942679999999996</v>
      </c>
      <c r="F88" s="19">
        <f t="shared" ref="F88:G88" si="14">MIN(F2:F85)</f>
        <v>127.79618499999999</v>
      </c>
      <c r="G88" s="19">
        <f t="shared" si="14"/>
        <v>464.71339999999998</v>
      </c>
    </row>
    <row r="89" spans="1:7" x14ac:dyDescent="0.25">
      <c r="B89" t="s">
        <v>136</v>
      </c>
      <c r="C89" s="19">
        <f>MAX(C2:C85)</f>
        <v>218.8036275</v>
      </c>
      <c r="D89" s="19">
        <f t="shared" ref="D89:E89" si="15">MAX(D2:D85)</f>
        <v>293.24197499999997</v>
      </c>
      <c r="E89" s="19">
        <f t="shared" si="15"/>
        <v>180.45660000000001</v>
      </c>
      <c r="F89" s="19">
        <f t="shared" ref="F89:G89" si="16">MAX(F2:F85)</f>
        <v>248.127825</v>
      </c>
      <c r="G89" s="19">
        <f t="shared" si="16"/>
        <v>902.28300000000002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44F1-6212-4B91-9E4F-A82C20769AAD}">
  <dimension ref="A1:B4"/>
  <sheetViews>
    <sheetView workbookViewId="0">
      <selection activeCell="N41" sqref="N41"/>
    </sheetView>
  </sheetViews>
  <sheetFormatPr defaultRowHeight="15" x14ac:dyDescent="0.25"/>
  <sheetData>
    <row r="1" spans="1:2" x14ac:dyDescent="0.25">
      <c r="A1" t="s">
        <v>129</v>
      </c>
      <c r="B1" t="s">
        <v>133</v>
      </c>
    </row>
    <row r="2" spans="1:2" x14ac:dyDescent="0.25">
      <c r="A2" t="s">
        <v>130</v>
      </c>
      <c r="B2">
        <v>59.440100000000001</v>
      </c>
    </row>
    <row r="3" spans="1:2" x14ac:dyDescent="0.25">
      <c r="A3" t="s">
        <v>131</v>
      </c>
      <c r="B3">
        <v>44.534500000000001</v>
      </c>
    </row>
    <row r="4" spans="1:2" x14ac:dyDescent="0.25">
      <c r="A4" t="s">
        <v>132</v>
      </c>
      <c r="B4" s="4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</vt:lpstr>
      <vt:lpstr>AG</vt:lpstr>
      <vt:lpstr>Commercial</vt:lpstr>
      <vt:lpstr>Multi Tier One</vt:lpstr>
      <vt:lpstr>Tax Districts</vt:lpstr>
      <vt:lpstr>Rollback Rates</vt:lpstr>
    </vt:vector>
  </TitlesOfParts>
  <Company>Johnson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Stammler</dc:creator>
  <cp:lastModifiedBy>Nichole Glick</cp:lastModifiedBy>
  <cp:lastPrinted>2026-05-21T17:14:23Z</cp:lastPrinted>
  <dcterms:created xsi:type="dcterms:W3CDTF">2023-08-14T13:29:08Z</dcterms:created>
  <dcterms:modified xsi:type="dcterms:W3CDTF">2026-08-26T16:01:47Z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2023-08-14T14:08:48Z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79bbe665-1426-4ab2-a291-28574f19bee9</vt:lpwstr>
  </property>
  <property fmtid="{D5CDD505-2E9C-101B-9397-08002B2CF9AE}" pid="7" name="MSIP_Label_defa4170-0d19-0005-0004-bc88714345d2_ActionId">
    <vt:lpwstr>b3450bdc-4c5a-4ce8-a062-329187017cdf</vt:lpwstr>
  </property>
  <property fmtid="{D5CDD505-2E9C-101B-9397-08002B2CF9AE}" pid="8" name="MSIP_Label_defa4170-0d19-0005-0004-bc88714345d2_ContentBits">
    <vt:lpwstr>0</vt:lpwstr>
  </property>
</Properties>
</file>